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65" windowHeight="6330" tabRatio="890" firstSheet="1" activeTab="1"/>
  </bookViews>
  <sheets>
    <sheet name="Eingabe Kundeninfo" sheetId="1" r:id="rId1"/>
    <sheet name="Erklärungen" sheetId="2" r:id="rId2"/>
    <sheet name="Inhalt" sheetId="3" r:id="rId3"/>
    <sheet name="Kasse PC Bank" sheetId="4" r:id="rId4"/>
    <sheet name="Guthaben" sheetId="5" r:id="rId5"/>
    <sheet name="Delkredere" sheetId="6" r:id="rId6"/>
    <sheet name="Lieferantenschulden" sheetId="7" r:id="rId7"/>
    <sheet name="Darl Hypothek" sheetId="8" r:id="rId8"/>
    <sheet name="Inventar" sheetId="9" r:id="rId9"/>
    <sheet name="Anlagespiegel" sheetId="10" r:id="rId10"/>
    <sheet name="Angef. Arbeiten" sheetId="11" r:id="rId11"/>
    <sheet name="Ware unterwegs" sheetId="12" r:id="rId12"/>
    <sheet name="MWST Abstimmung" sheetId="13" r:id="rId13"/>
    <sheet name="AHV Abstimmung" sheetId="14" r:id="rId14"/>
    <sheet name="Nachträge" sheetId="15" r:id="rId15"/>
  </sheets>
  <definedNames>
    <definedName name="_xlnm.Print_Area" localSheetId="6">'Lieferantenschulden'!$A$1:$I$50</definedName>
    <definedName name="_xlnm.Print_Area" localSheetId="14">'Nachträge'!$A$1:$I$77</definedName>
    <definedName name="_xlnm.Print_Area" localSheetId="11">'Ware unterwegs'!$A$1:$I$50</definedName>
    <definedName name="_xlnm.Print_Titles" localSheetId="5">'Delkredere'!$1:$3</definedName>
    <definedName name="_xlnm.Print_Titles" localSheetId="0">'Eingabe Kundeninfo'!$1:$8</definedName>
    <definedName name="_xlnm.Print_Titles" localSheetId="4">'Guthaben'!$A:$C,'Guthaben'!$9:$9</definedName>
    <definedName name="_xlnm.Print_Titles" localSheetId="8">'Inventar'!$1:$8</definedName>
    <definedName name="_xlnm.Print_Titles" localSheetId="6">'Lieferantenschulden'!$1:$9</definedName>
    <definedName name="_xlnm.Print_Titles" localSheetId="14">'Nachträge'!$1:$9</definedName>
    <definedName name="_xlnm.Print_Titles" localSheetId="11">'Ware unterwegs'!$1:$9</definedName>
  </definedNames>
  <calcPr fullCalcOnLoad="1"/>
</workbook>
</file>

<file path=xl/comments10.xml><?xml version="1.0" encoding="utf-8"?>
<comments xmlns="http://schemas.openxmlformats.org/spreadsheetml/2006/main">
  <authors>
    <author>Dieter Probst</author>
  </authors>
  <commentList>
    <comment ref="D36" authorId="0">
      <text>
        <r>
          <rPr>
            <b/>
            <sz val="10"/>
            <rFont val="Tahoma"/>
            <family val="2"/>
          </rPr>
          <t>Dieter Probst:</t>
        </r>
        <r>
          <rPr>
            <sz val="10"/>
            <rFont val="Tahoma"/>
            <family val="2"/>
          </rPr>
          <t xml:space="preserve">
Anschaffungswert aller im Betrieb vorhandenen Mobilien (Rechnungsbetrag ohne MWST)</t>
        </r>
      </text>
    </comment>
    <comment ref="F16" authorId="0">
      <text>
        <r>
          <rPr>
            <b/>
            <sz val="10"/>
            <rFont val="Tahoma"/>
            <family val="2"/>
          </rPr>
          <t>Dieter Probst:</t>
        </r>
        <r>
          <rPr>
            <sz val="10"/>
            <rFont val="Tahoma"/>
            <family val="2"/>
          </rPr>
          <t xml:space="preserve">
Entspricht dem Jahresabschluss des Vorjahres</t>
        </r>
      </text>
    </comment>
    <comment ref="G16" authorId="0">
      <text>
        <r>
          <rPr>
            <b/>
            <sz val="10"/>
            <rFont val="Tahoma"/>
            <family val="2"/>
          </rPr>
          <t>Dieter Probst:</t>
        </r>
        <r>
          <rPr>
            <sz val="10"/>
            <rFont val="Tahoma"/>
            <family val="2"/>
          </rPr>
          <t xml:space="preserve">
Neuanschaffungen im Berichtsjahr.
Bitte die Kopien der Rechnungen beilegen. </t>
        </r>
      </text>
    </comment>
  </commentList>
</comments>
</file>

<file path=xl/comments14.xml><?xml version="1.0" encoding="utf-8"?>
<comments xmlns="http://schemas.openxmlformats.org/spreadsheetml/2006/main">
  <authors>
    <author>Dieter Probst</author>
  </authors>
  <commentList>
    <comment ref="B7" authorId="0">
      <text>
        <r>
          <rPr>
            <b/>
            <sz val="10"/>
            <rFont val="Tahoma"/>
            <family val="2"/>
          </rPr>
          <t>Dieter Probst:</t>
        </r>
        <r>
          <rPr>
            <sz val="10"/>
            <rFont val="Tahoma"/>
            <family val="2"/>
          </rPr>
          <t xml:space="preserve">
Gemeldete Lohnsumme an SVA
Abstimmung mit Buchhaltung</t>
        </r>
      </text>
    </comment>
  </commentList>
</comments>
</file>

<file path=xl/comments5.xml><?xml version="1.0" encoding="utf-8"?>
<comments xmlns="http://schemas.openxmlformats.org/spreadsheetml/2006/main">
  <authors>
    <author>Dieter Probst</author>
  </authors>
  <commentList>
    <comment ref="A10" authorId="0">
      <text>
        <r>
          <rPr>
            <b/>
            <sz val="10"/>
            <rFont val="Tahoma"/>
            <family val="2"/>
          </rPr>
          <t>Dieter Probst:</t>
        </r>
        <r>
          <rPr>
            <sz val="10"/>
            <rFont val="Tahoma"/>
            <family val="2"/>
          </rPr>
          <t xml:space="preserve">
Eingabe des Datums führt zur automatischen Altersstruktur und zur automatischen Statistik</t>
        </r>
      </text>
    </comment>
  </commentList>
</comments>
</file>

<file path=xl/comments6.xml><?xml version="1.0" encoding="utf-8"?>
<comments xmlns="http://schemas.openxmlformats.org/spreadsheetml/2006/main">
  <authors>
    <author>Dieter Probst</author>
  </authors>
  <commentList>
    <comment ref="C44" authorId="0">
      <text>
        <r>
          <rPr>
            <b/>
            <sz val="10"/>
            <rFont val="Tahoma"/>
            <family val="2"/>
          </rPr>
          <t>Dieter Probst:</t>
        </r>
        <r>
          <rPr>
            <sz val="10"/>
            <rFont val="Tahoma"/>
            <family val="2"/>
          </rPr>
          <t xml:space="preserve">
Hier die gefährdeten Positionen aus der Altersstruktur eingeben</t>
        </r>
      </text>
    </comment>
  </commentList>
</comments>
</file>

<file path=xl/sharedStrings.xml><?xml version="1.0" encoding="utf-8"?>
<sst xmlns="http://schemas.openxmlformats.org/spreadsheetml/2006/main" count="491" uniqueCount="345">
  <si>
    <t xml:space="preserve"> </t>
  </si>
  <si>
    <t>Text</t>
  </si>
  <si>
    <t>Haben</t>
  </si>
  <si>
    <t>Datum</t>
  </si>
  <si>
    <t>Betrag CHF</t>
  </si>
  <si>
    <t xml:space="preserve">Der Verwaltungsrat bestätigt hiermit, dass die Weisungs- und Entscheidungsbefugnis für die Verbuchung der vorstehenden </t>
  </si>
  <si>
    <t>Buchungsvorschläge klar bei ihm lagen.</t>
  </si>
  <si>
    <t xml:space="preserve">    Soll</t>
  </si>
  <si>
    <t>Ort, Datum: .............................................................</t>
  </si>
  <si>
    <t>Ergebnis nach Nachtragsbuchungen</t>
  </si>
  <si>
    <t>Ergebnis-veränderung</t>
  </si>
  <si>
    <t>Kunde</t>
  </si>
  <si>
    <t>Jahr</t>
  </si>
  <si>
    <t>K U N D E N I N F O</t>
  </si>
  <si>
    <t>B U C H U N G S V O R S C H L A G</t>
  </si>
  <si>
    <t>Unterschrift: ..........................................................</t>
  </si>
  <si>
    <t>Betrag FW</t>
  </si>
  <si>
    <t>Lieferant</t>
  </si>
  <si>
    <t>FW</t>
  </si>
  <si>
    <t>Kurs</t>
  </si>
  <si>
    <t xml:space="preserve">SaBe </t>
  </si>
  <si>
    <t>SaBe:</t>
  </si>
  <si>
    <t xml:space="preserve">SaBe: </t>
  </si>
  <si>
    <t>.</t>
  </si>
  <si>
    <t>Bezeichnung</t>
  </si>
  <si>
    <t>Menge</t>
  </si>
  <si>
    <t>Lager
Ort</t>
  </si>
  <si>
    <t>Artikel Nr./
Gruppe</t>
  </si>
  <si>
    <t xml:space="preserve">Übertrag </t>
  </si>
  <si>
    <t>Buchhaltungsergebnis vor Nachträgen</t>
  </si>
  <si>
    <t>Einstands
Preis CHF</t>
  </si>
  <si>
    <t>Ware geliefert + am Lager + inventiert - Rechnung fehlt.</t>
  </si>
  <si>
    <t>Rechnungs-Nr. Kunde</t>
  </si>
  <si>
    <t>% 
fertig</t>
  </si>
  <si>
    <t>Total
Auftragssumme</t>
  </si>
  <si>
    <t>Kunde / Arbeit
(Akontobeträge/Vorschüsse abziehen/aufführen)</t>
  </si>
  <si>
    <t>Guthaben (Debitoren) Ende Jahr</t>
  </si>
  <si>
    <t>Anfang
Mt.Jahr</t>
  </si>
  <si>
    <t>Ende
Mt. Jahr</t>
  </si>
  <si>
    <t>%</t>
  </si>
  <si>
    <t>Fälligkeit</t>
  </si>
  <si>
    <t>bezahlt</t>
  </si>
  <si>
    <t>Konto</t>
  </si>
  <si>
    <t>zum Einstandspreis (Niederstwertprinzip)</t>
  </si>
  <si>
    <t xml:space="preserve">Aufträge, an denen Sie gerade arbeiten </t>
  </si>
  <si>
    <t>Hinweis</t>
  </si>
  <si>
    <t>Abgrenzungen/Nachtragsbuchungen</t>
  </si>
  <si>
    <t>Erlös aus Lieferungen und Leistungen</t>
  </si>
  <si>
    <t>Verrechnete Porti und Frachten</t>
  </si>
  <si>
    <t>Verrechnete Provisionen + Finder's Fees</t>
  </si>
  <si>
    <r>
      <t xml:space="preserve">Leistungen für Nahestehende </t>
    </r>
    <r>
      <rPr>
        <sz val="8"/>
        <rFont val="Arial"/>
        <family val="2"/>
      </rPr>
      <t>(Pensionskasse, MA usw.)</t>
    </r>
  </si>
  <si>
    <t>Erhaltene Werbebeiträge aus dem Ausland</t>
  </si>
  <si>
    <r>
      <t>Vorsicht</t>
    </r>
    <r>
      <rPr>
        <sz val="8"/>
        <rFont val="Arial"/>
        <family val="2"/>
      </rPr>
      <t>: ev. Dienstleistungen aus dem Ausland</t>
    </r>
  </si>
  <si>
    <t>Naturalverpflegung</t>
  </si>
  <si>
    <t>Ausland-Ausland Umsatz</t>
  </si>
  <si>
    <r>
      <t xml:space="preserve">Verkauf Export </t>
    </r>
    <r>
      <rPr>
        <sz val="8"/>
        <rFont val="Arial"/>
        <family val="2"/>
      </rPr>
      <t>(mit Ausfuhrbescheinigung)</t>
    </r>
  </si>
  <si>
    <t>Finanzertrag (Zinsen)</t>
  </si>
  <si>
    <r>
      <t xml:space="preserve">Umschichtung Wertschriftenportefeuille </t>
    </r>
    <r>
      <rPr>
        <sz val="8"/>
        <rFont val="Arial"/>
        <family val="2"/>
      </rPr>
      <t>(Verkäufe)</t>
    </r>
  </si>
  <si>
    <t>Wenn Umschichtung &gt; 5 % Umsatz = 0,02% Kürzung</t>
  </si>
  <si>
    <r>
      <t xml:space="preserve">Ertrag aus Vermietung Immobilien </t>
    </r>
    <r>
      <rPr>
        <sz val="8"/>
        <rFont val="Arial"/>
        <family val="2"/>
      </rPr>
      <t>(Konzern-Tochter)</t>
    </r>
  </si>
  <si>
    <r>
      <t xml:space="preserve">Ertrag aus Anlagenverkäufen </t>
    </r>
    <r>
      <rPr>
        <sz val="8"/>
        <rFont val="Arial"/>
        <family val="2"/>
      </rPr>
      <t>(Desinvestitionen)</t>
    </r>
  </si>
  <si>
    <r>
      <t xml:space="preserve">Fakturierte Aufwände an Dritte </t>
    </r>
    <r>
      <rPr>
        <sz val="8"/>
        <rFont val="Arial"/>
        <family val="2"/>
      </rPr>
      <t>(siehe Erlöse)</t>
    </r>
  </si>
  <si>
    <r>
      <t xml:space="preserve">Steuerfreier Umsatz </t>
    </r>
    <r>
      <rPr>
        <sz val="8"/>
        <rFont val="Arial"/>
        <family val="2"/>
      </rPr>
      <t>(Begründung s/unten)</t>
    </r>
  </si>
  <si>
    <r>
      <t>+ Debitoren am 1.1.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(nur bei vereinnahmtem Entgelt</t>
    </r>
    <r>
      <rPr>
        <sz val="8"/>
        <rFont val="Arial"/>
        <family val="2"/>
      </rPr>
      <t>)</t>
    </r>
  </si>
  <si>
    <r>
      <t>- Debitoren am 31.12.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nur bei vereinnahmtem Entgelt</t>
    </r>
    <r>
      <rPr>
        <sz val="8"/>
        <rFont val="Arial"/>
        <family val="2"/>
      </rPr>
      <t>)</t>
    </r>
  </si>
  <si>
    <t>Export</t>
  </si>
  <si>
    <t xml:space="preserve">Finanzertrag/steuerfreier Ertrag </t>
  </si>
  <si>
    <t xml:space="preserve">Skonti, Rabatte, Bonusgutschriften </t>
  </si>
  <si>
    <r>
      <t>realisierte</t>
    </r>
    <r>
      <rPr>
        <sz val="10"/>
        <rFont val="Arial"/>
        <family val="2"/>
      </rPr>
      <t xml:space="preserve"> Debitorenverluste</t>
    </r>
  </si>
  <si>
    <r>
      <t>- Delkredere per 1.1.</t>
    </r>
    <r>
      <rPr>
        <b/>
        <sz val="8"/>
        <rFont val="Arial"/>
        <family val="2"/>
      </rPr>
      <t xml:space="preserve"> (wenn in Debitorenverlusten verbucht)</t>
    </r>
  </si>
  <si>
    <t>+ Delkredere per 31.12.</t>
  </si>
  <si>
    <t>Abrechnung I. Quartal</t>
  </si>
  <si>
    <t>Abrechnung II. Quartal</t>
  </si>
  <si>
    <t>Abrechnung III. Quartal</t>
  </si>
  <si>
    <t>Abrechnung IV. Quartal</t>
  </si>
  <si>
    <t>Total deklarierter Umsatz</t>
  </si>
  <si>
    <t>Umsatzdifferenz</t>
  </si>
  <si>
    <t>I</t>
  </si>
  <si>
    <t>2008</t>
  </si>
  <si>
    <t>Nachweis der Wertberichtigung auf Forderungen (Delkredere)</t>
  </si>
  <si>
    <t>laufender Abschluss</t>
  </si>
  <si>
    <t>Vorjahr</t>
  </si>
  <si>
    <t xml:space="preserve">Forderungen gemäss Bilanz </t>
  </si>
  <si>
    <t>abzüglich Einzelwertberichtigung:</t>
  </si>
  <si>
    <t>Total Einzelwertberichtigung</t>
  </si>
  <si>
    <t xml:space="preserve">Zwischentotal </t>
  </si>
  <si>
    <t>Pauschale Wertberichtigung 5% (Vj. 5%)</t>
  </si>
  <si>
    <t>Total Wertberichtigungen (Delkredere)</t>
  </si>
  <si>
    <t>Wertberichtigte Forderungen gemäss Bilanz</t>
  </si>
  <si>
    <t xml:space="preserve">ggf. manuelle Rundung </t>
  </si>
  <si>
    <t>Einzelwertberichtigungen</t>
  </si>
  <si>
    <t>Mobile Sachanlagen</t>
  </si>
  <si>
    <t>Mobiliar, Einrichtungen, Maschinen, Fahrzeuge usw.</t>
  </si>
  <si>
    <t>Mobiliar, Einrichtungen, Maschinen, Fahrzeuge usw. werden nach dem Anschaffungs-</t>
  </si>
  <si>
    <t>wertprinzip abzüglich betriebsnotwendiger Abschreibungen bewertet. Geringfügige</t>
  </si>
  <si>
    <t>lastet (Art. 665 OR).</t>
  </si>
  <si>
    <t xml:space="preserve">Mobile Sachan-
lagen
</t>
  </si>
  <si>
    <t>Anschaf-
fungswert
(brutto)</t>
  </si>
  <si>
    <t>Bisher aufgelauf.
Abschreib.</t>
  </si>
  <si>
    <t>Investition
(lfd. Jahr)</t>
  </si>
  <si>
    <t>Devestition
(lfd. Jahr)</t>
  </si>
  <si>
    <t>Abschreib.
(lfd. Jahr)</t>
  </si>
  <si>
    <t>-</t>
  </si>
  <si>
    <t>=</t>
  </si>
  <si>
    <t>+</t>
  </si>
  <si>
    <t>Mobiliar + Einrichtungen</t>
  </si>
  <si>
    <t>EDV Netzwerk / Computer</t>
  </si>
  <si>
    <t xml:space="preserve">Buchhaltunssoftware </t>
  </si>
  <si>
    <t>Total gemäss
Bilanz</t>
  </si>
  <si>
    <t>Stille Reserven</t>
  </si>
  <si>
    <t>EP
Anschaffung</t>
  </si>
  <si>
    <t>Lebens-
Dauer</t>
  </si>
  <si>
    <t>Abschr. BWL
pro Jahr</t>
  </si>
  <si>
    <t>Absch. BWL
aufgelaufen</t>
  </si>
  <si>
    <t>Restwert
BWL</t>
  </si>
  <si>
    <t>Buchwert
FiBu</t>
  </si>
  <si>
    <t>Stille
Reserven</t>
  </si>
  <si>
    <t>Mobiliar und Einrichtungen</t>
  </si>
  <si>
    <t>Investition</t>
  </si>
  <si>
    <t xml:space="preserve">Investition </t>
  </si>
  <si>
    <t>2007</t>
  </si>
  <si>
    <t>2002</t>
  </si>
  <si>
    <t xml:space="preserve">EDV-Netzwerk und Computer </t>
  </si>
  <si>
    <t>2005</t>
  </si>
  <si>
    <t xml:space="preserve">Buchhaltungssoftware </t>
  </si>
  <si>
    <t>stille Reserven Vorjahr</t>
  </si>
  <si>
    <t>stille Reserven 31.12.2007</t>
  </si>
  <si>
    <t>Wirtschaftsgüter (bis CHF 1'000 im Einzelfall) werden direkt der Erfolgsrechnung be-</t>
  </si>
  <si>
    <t>Buchwert
Ende Vorjahr
31.12.2007</t>
  </si>
  <si>
    <t>Buchwert
31.12.2008</t>
  </si>
  <si>
    <t xml:space="preserve">Kasse Postcheck Banken </t>
  </si>
  <si>
    <t>Kassenbestand</t>
  </si>
  <si>
    <t xml:space="preserve">Tatsächlicher, kontrollierter Kassabestand </t>
  </si>
  <si>
    <t xml:space="preserve">Postchecksaldo </t>
  </si>
  <si>
    <t xml:space="preserve">Saldomeldung der Post </t>
  </si>
  <si>
    <t xml:space="preserve">Bank-Kontokorrente </t>
  </si>
  <si>
    <t>Bankauszüge «Zinsausweise» Ende Jahr</t>
  </si>
  <si>
    <t>(Ausfallrisiko hier einzeln aufführen)</t>
  </si>
  <si>
    <t xml:space="preserve">Debitoren-Altersanalyse </t>
  </si>
  <si>
    <t xml:space="preserve">Rekapitulation </t>
  </si>
  <si>
    <t>Total</t>
  </si>
  <si>
    <t>0-30 Tg</t>
  </si>
  <si>
    <t>31-90 Tg</t>
  </si>
  <si>
    <t>91-180 Tg</t>
  </si>
  <si>
    <t>181-360 Tg</t>
  </si>
  <si>
    <t>&gt;360 Tg</t>
  </si>
  <si>
    <t xml:space="preserve">Total </t>
  </si>
  <si>
    <t>Bestand nach Einzelwertberichtigungen</t>
  </si>
  <si>
    <t>Theoretisches Delkredere in %</t>
  </si>
  <si>
    <t xml:space="preserve">Theoretisches Delkredere in CHF </t>
  </si>
  <si>
    <t>Einrichtungen Werkstatt</t>
  </si>
  <si>
    <t>Gründungskosten</t>
  </si>
  <si>
    <t>Fahrzeuge</t>
  </si>
  <si>
    <t>Darlehen und Hypotheken</t>
  </si>
  <si>
    <t xml:space="preserve">Darlehensschulden </t>
  </si>
  <si>
    <t>Zins %</t>
  </si>
  <si>
    <t>Feste Darlehen von Banken und Privaten (ohne Bank-Kontokorrent und ohne Hypothekarschulden).</t>
  </si>
  <si>
    <t>Sicherheiten (z.B. Bürgschaften, Wertschriften, Lebensversicherungen) sollten erwähnt werden.</t>
  </si>
  <si>
    <t xml:space="preserve">Hypothekarschulden </t>
  </si>
  <si>
    <t xml:space="preserve">Bitte die Zinsquittungen beilegen </t>
  </si>
  <si>
    <t>Offene Lieferantenrechnungen (Rechnung im «alten Jahr» erhalten)</t>
  </si>
  <si>
    <t>Offene Rechnungen für Telefon und übrige Schulden (z.B. Steuerschulden, AHV, SUVA, BVG etc.)</t>
  </si>
  <si>
    <t>Stichtag:</t>
  </si>
  <si>
    <t>- Einzel-Wertberichtigungen (minus)</t>
  </si>
  <si>
    <t>Guthaben (Debitoren) Ende Jahr  / Altersstruktur</t>
  </si>
  <si>
    <t xml:space="preserve">Angefangene Arbeiten </t>
  </si>
  <si>
    <t>Tg</t>
  </si>
  <si>
    <t>CHF</t>
  </si>
  <si>
    <t xml:space="preserve">geschuldete MWST auf Debitoren </t>
  </si>
  <si>
    <t xml:space="preserve">per </t>
  </si>
  <si>
    <t>Belege
beigelegt</t>
  </si>
  <si>
    <t>(Kassenbordereaux erstellen + beilegen)</t>
  </si>
  <si>
    <t>Verbindlichkeiten (Kreditoren)</t>
  </si>
  <si>
    <t xml:space="preserve">W A R E   U N T E R W E G S  </t>
  </si>
  <si>
    <t>Bank A</t>
  </si>
  <si>
    <t>Bank B</t>
  </si>
  <si>
    <t>A</t>
  </si>
  <si>
    <t>C</t>
  </si>
  <si>
    <t>D</t>
  </si>
  <si>
    <t>E</t>
  </si>
  <si>
    <t>F</t>
  </si>
  <si>
    <t>G</t>
  </si>
  <si>
    <t>H (38)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</si>
  <si>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</si>
  <si>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</si>
  <si>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</si>
  <si>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</si>
  <si>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</si>
  <si>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</si>
  <si>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</si>
  <si>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</si>
  <si>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</si>
  <si>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</si>
  <si>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</si>
  <si>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H</t>
  </si>
  <si>
    <t>K</t>
  </si>
  <si>
    <t>L</t>
  </si>
  <si>
    <t>M</t>
  </si>
  <si>
    <t>N</t>
  </si>
  <si>
    <t xml:space="preserve">Inventar </t>
  </si>
  <si>
    <t xml:space="preserve">F </t>
  </si>
  <si>
    <t xml:space="preserve">B </t>
  </si>
  <si>
    <t>Arbeitgeber</t>
  </si>
  <si>
    <t>Arbeitnehmer</t>
  </si>
  <si>
    <t>Lohnbeiträge AHV/IV/EO</t>
  </si>
  <si>
    <t>Verwaltungskosten</t>
  </si>
  <si>
    <t>ALV I</t>
  </si>
  <si>
    <t>FAK</t>
  </si>
  <si>
    <t>in FIBU gebucht</t>
  </si>
  <si>
    <t>abzüglich Kinderzulagen</t>
  </si>
  <si>
    <t>+ FAK/Verw.</t>
  </si>
  <si>
    <t>unsere Zahlungen:</t>
  </si>
  <si>
    <t>Total Zahlungen</t>
  </si>
  <si>
    <t>Verwaltungskostenbeiträge:</t>
  </si>
  <si>
    <t>abhängig von der Lohnsumme:</t>
  </si>
  <si>
    <t>bis 50'000</t>
  </si>
  <si>
    <t>bis 250'000</t>
  </si>
  <si>
    <t>bis 500'000</t>
  </si>
  <si>
    <t>bis 1'000'000</t>
  </si>
  <si>
    <t>bis 2'000'000</t>
  </si>
  <si>
    <t>bis 5'000'000</t>
  </si>
  <si>
    <t>über 5'000'000</t>
  </si>
  <si>
    <t>Betrag</t>
  </si>
  <si>
    <t>ALV II (ab 126'000)</t>
  </si>
  <si>
    <t>Eingaben gemäss Lohnsummenmeldung an SVA:</t>
  </si>
  <si>
    <t>4 Quartale</t>
  </si>
  <si>
    <t xml:space="preserve">Einrichtungen Büro </t>
  </si>
  <si>
    <t xml:space="preserve">Fahrzeug </t>
  </si>
  <si>
    <t xml:space="preserve">Gründungskosten </t>
  </si>
  <si>
    <t>Übersicht / Abschlussdokumentation</t>
  </si>
  <si>
    <t>Kasse PC Bank</t>
  </si>
  <si>
    <t>Ausgefüllt</t>
  </si>
  <si>
    <t>Ja</t>
  </si>
  <si>
    <t>Nein</t>
  </si>
  <si>
    <t>Debitorguthaben</t>
  </si>
  <si>
    <t>Delkredere</t>
  </si>
  <si>
    <t>Lieferantenschulden</t>
  </si>
  <si>
    <t>Darlehen / Hypotheken</t>
  </si>
  <si>
    <t>Waren Inventar</t>
  </si>
  <si>
    <t>Anlagenspiegel (Mobilien)</t>
  </si>
  <si>
    <t>Angefangene Arbeiten</t>
  </si>
  <si>
    <t>Waren Unterwegs</t>
  </si>
  <si>
    <t>MWST Jahresabstimmung</t>
  </si>
  <si>
    <t>AHV Jahresabstimmung</t>
  </si>
  <si>
    <t>Nachträge zum Abschluss</t>
  </si>
  <si>
    <t>Wir haben alle Informationen zum Jahresabschluss erfasst und dokumentiert.
Es liegen keine neuen Informationen vor, die abschlussrelevant sind.</t>
  </si>
  <si>
    <t xml:space="preserve">Datum: </t>
  </si>
  <si>
    <t xml:space="preserve">Unterschrift </t>
  </si>
  <si>
    <t>B und Ihre eigenen Werte eintragen</t>
  </si>
  <si>
    <t>A Text und Zahlen des Beispiels löschen</t>
  </si>
  <si>
    <t>Diese Beispiele löschen und durch Ihre Rg ersetzen</t>
  </si>
  <si>
    <t>EUR</t>
  </si>
  <si>
    <t>Muster AG</t>
  </si>
  <si>
    <t>B. Mustermann</t>
  </si>
  <si>
    <t>5400 Baden</t>
  </si>
  <si>
    <t>Musterkunde, Münsterlingen</t>
  </si>
  <si>
    <t>2011</t>
  </si>
  <si>
    <t xml:space="preserve">Umsatzabstimmung </t>
  </si>
  <si>
    <t xml:space="preserve">L E I S T U N G E N </t>
  </si>
  <si>
    <t>steuerbar</t>
  </si>
  <si>
    <t>steuerbefreit</t>
  </si>
  <si>
    <t>ausgenommen</t>
  </si>
  <si>
    <t>zu</t>
  </si>
  <si>
    <t>Ziff 299/225</t>
  </si>
  <si>
    <t>Ziff 220 / 221</t>
  </si>
  <si>
    <t>Ziff. 230/Art. 21</t>
  </si>
  <si>
    <t>Ziff 200</t>
  </si>
  <si>
    <t>Ziff.</t>
  </si>
  <si>
    <t xml:space="preserve">Bezeichnung </t>
  </si>
  <si>
    <t>Saldo FiBu</t>
  </si>
  <si>
    <t>Zahlen der Finanzbuchhaltung:</t>
  </si>
  <si>
    <t>200</t>
  </si>
  <si>
    <t>200+405</t>
  </si>
  <si>
    <t>Übertragung im Meldeverfahren (Form. 764)</t>
  </si>
  <si>
    <t>225</t>
  </si>
  <si>
    <t>200+221</t>
  </si>
  <si>
    <t>200+220</t>
  </si>
  <si>
    <t>415</t>
  </si>
  <si>
    <t>200+205</t>
  </si>
  <si>
    <t>200+230</t>
  </si>
  <si>
    <t>Bezugssteuer bei Dienstleistungen aus dem Ausland</t>
  </si>
  <si>
    <t>380</t>
  </si>
  <si>
    <t xml:space="preserve">Eigenverbrauch führt zu einer Vorsteuerkürzung </t>
  </si>
  <si>
    <t>Gesamtumsatz</t>
  </si>
  <si>
    <t>220</t>
  </si>
  <si>
    <t xml:space="preserve">Ausland-Ausland Umsatz </t>
  </si>
  <si>
    <t>221</t>
  </si>
  <si>
    <t>Übertragung im Meldeverfahren</t>
  </si>
  <si>
    <t xml:space="preserve">Nicht steuerbare Leistungen/nicht optiert </t>
  </si>
  <si>
    <t>230</t>
  </si>
  <si>
    <t>235</t>
  </si>
  <si>
    <t xml:space="preserve">Total der Abzüge </t>
  </si>
  <si>
    <t>289</t>
  </si>
  <si>
    <t>Total verbuchter steuerpflichtiger Umsatz</t>
  </si>
  <si>
    <t>299</t>
  </si>
  <si>
    <t>Umsatzdeklarationen:</t>
  </si>
  <si>
    <t>Beachten:</t>
  </si>
  <si>
    <t xml:space="preserve">Subventionen und öffentliche Beiträge </t>
  </si>
  <si>
    <t>900+420</t>
  </si>
  <si>
    <t>Spenden, Dividenden und Schadenersatz</t>
  </si>
  <si>
    <t>910</t>
  </si>
  <si>
    <t>(als reine Information)</t>
  </si>
  <si>
    <t>Machen Sie hier die Detailaufstellungen zu den Positionen</t>
  </si>
  <si>
    <t>abzüglich:</t>
  </si>
  <si>
    <t>Bitte einzeln unten aufführen und Kopien beilegen.</t>
  </si>
  <si>
    <t>Es handelt sich um ausgestellte Rechnungen für Leistungen «alten Jahr». Die Kunden werden erst im neuen Jahr bezahlen. = Offene Posten am 31.12.2011</t>
  </si>
  <si>
    <t>Das Inventar ist zwingend zum Jahreswechsel aufzunehmen.   OR 957                                     klare Darstellung der Vermögenslage</t>
  </si>
  <si>
    <t>Jahresabschlussdokumentation</t>
  </si>
  <si>
    <t>Wer verpflichtet ist, seine Firma in das Handelsregister eintragen zu lassen, ist gehalten,</t>
  </si>
  <si>
    <t xml:space="preserve">dijenigen Bücher zu führen und aufzubewahren, die nach Art und Umfang seines </t>
  </si>
  <si>
    <r>
      <rPr>
        <b/>
        <sz val="10"/>
        <rFont val="Arial"/>
        <family val="2"/>
      </rPr>
      <t xml:space="preserve">OR 957 </t>
    </r>
    <r>
      <rPr>
        <sz val="10"/>
        <rFont val="Arial"/>
        <family val="2"/>
      </rPr>
      <t>umschreibt die Pflicht zur Führung und Aufbewahrung der Geschäftsbücher:</t>
    </r>
  </si>
  <si>
    <r>
      <t xml:space="preserve">- Für die Vermögenslage ist ein </t>
    </r>
    <r>
      <rPr>
        <b/>
        <sz val="10"/>
        <rFont val="Arial"/>
        <family val="2"/>
      </rPr>
      <t>Inventar</t>
    </r>
    <r>
      <rPr>
        <sz val="10"/>
        <rFont val="Arial"/>
        <family val="2"/>
      </rPr>
      <t xml:space="preserve"> jährlich aufzunehmen</t>
    </r>
  </si>
  <si>
    <r>
      <t xml:space="preserve">- Für die Schuld- und Forderungsverhältnisse sind </t>
    </r>
    <r>
      <rPr>
        <b/>
        <sz val="10"/>
        <rFont val="Arial"/>
        <family val="2"/>
      </rPr>
      <t>Kreditoren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Debitoren</t>
    </r>
    <r>
      <rPr>
        <sz val="10"/>
        <rFont val="Arial"/>
        <family val="2"/>
      </rPr>
      <t xml:space="preserve"> aufzulisten</t>
    </r>
  </si>
  <si>
    <r>
      <t xml:space="preserve">  und für das Ergebnis ist eine </t>
    </r>
    <r>
      <rPr>
        <b/>
        <sz val="10"/>
        <rFont val="Arial"/>
        <family val="2"/>
      </rPr>
      <t>Erfolgsrechnung</t>
    </r>
    <r>
      <rPr>
        <sz val="10"/>
        <rFont val="Arial"/>
        <family val="2"/>
      </rPr>
      <t xml:space="preserve"> zu erstellen. </t>
    </r>
  </si>
  <si>
    <r>
      <rPr>
        <b/>
        <sz val="10"/>
        <rFont val="Arial"/>
        <family val="2"/>
      </rPr>
      <t>Bank- und Postkonti:</t>
    </r>
    <r>
      <rPr>
        <sz val="10"/>
        <rFont val="Arial"/>
        <family val="2"/>
      </rPr>
      <t xml:space="preserve"> Auszüge mit der Saldobestätigung per 31.12. und den Zinsausweis</t>
    </r>
  </si>
  <si>
    <t xml:space="preserve">die Kaufs- und Verkaufsabrechnungen (bestenfall den «Steuerauszug» aus dem Depot </t>
  </si>
  <si>
    <t>(dieser ist allerdings kostenpflichtig)</t>
  </si>
  <si>
    <t xml:space="preserve">dem Saldo und auch den Zinsen </t>
  </si>
  <si>
    <t xml:space="preserve">- </t>
  </si>
  <si>
    <t>eingegangen sind, die aber noch das «alte Jahr» betreffen.</t>
  </si>
  <si>
    <t>die noch offen, d.h., unbezahlt sind (Zahlungseingang im neuen Jahr).</t>
  </si>
  <si>
    <t xml:space="preserve">Auftrag bestellte Ware, die aber noch nicht  abgerechnet worden sind. Beachten Sie </t>
  </si>
  <si>
    <t>den Prozentsatz der Fertigstellung (wie weit ist der Auftrag schon fertig?).</t>
  </si>
  <si>
    <t xml:space="preserve">Hier brauchen wir eine Zählliste mit Angabe der Einstandspreise. </t>
  </si>
  <si>
    <t>mit der entsprechenden Berechnung dahinter.</t>
  </si>
  <si>
    <t xml:space="preserve">Kopien aller Meldungen an die AHV, SUVA, KTG etc. </t>
  </si>
  <si>
    <t xml:space="preserve">Eigentümer (bitte bereits unterschrieben) </t>
  </si>
  <si>
    <r>
      <rPr>
        <b/>
        <sz val="10"/>
        <rFont val="Arial"/>
        <family val="2"/>
      </rPr>
      <t>Wertschriftenverzeichnis</t>
    </r>
    <r>
      <rPr>
        <sz val="10"/>
        <rFont val="Arial"/>
        <family val="0"/>
      </rPr>
      <t xml:space="preserve"> der Banken püer 31.12. mit Zins- und Dividendenzahlungen sowie</t>
    </r>
  </si>
  <si>
    <r>
      <rPr>
        <b/>
        <sz val="10"/>
        <rFont val="Arial"/>
        <family val="2"/>
      </rPr>
      <t>Bankkredite, Darlehen und Hypotheken</t>
    </r>
    <r>
      <rPr>
        <sz val="10"/>
        <rFont val="Arial"/>
        <family val="0"/>
      </rPr>
      <t xml:space="preserve">: Auszüge über die Schulden per 31.12. mit </t>
    </r>
  </si>
  <si>
    <r>
      <rPr>
        <b/>
        <sz val="10"/>
        <rFont val="Arial"/>
        <family val="2"/>
      </rPr>
      <t>Kontokorrente Eigentümer</t>
    </r>
    <r>
      <rPr>
        <sz val="10"/>
        <rFont val="Arial"/>
        <family val="0"/>
      </rPr>
      <t xml:space="preserve">: Kopien der Kontokorrent- und Darlehenskonten der </t>
    </r>
  </si>
  <si>
    <r>
      <rPr>
        <b/>
        <sz val="10"/>
        <rFont val="Arial"/>
        <family val="2"/>
      </rPr>
      <t>Lohnausweis des VR, des Geschäftsführers und allenfalls dessen Frau</t>
    </r>
    <r>
      <rPr>
        <sz val="10"/>
        <rFont val="Arial"/>
        <family val="0"/>
      </rPr>
      <t xml:space="preserve"> (Nahestehende)</t>
    </r>
  </si>
  <si>
    <r>
      <rPr>
        <b/>
        <sz val="10"/>
        <rFont val="Arial"/>
        <family val="2"/>
      </rPr>
      <t>Kreditorenrechnungen:</t>
    </r>
    <r>
      <rPr>
        <sz val="10"/>
        <rFont val="Arial"/>
        <family val="0"/>
      </rPr>
      <t xml:space="preserve"> Kopien aller Rechnungen «im Hause», die im Folgejahr </t>
    </r>
  </si>
  <si>
    <r>
      <rPr>
        <b/>
        <sz val="10"/>
        <rFont val="Arial"/>
        <family val="2"/>
      </rPr>
      <t>Debitorenrechnungen</t>
    </r>
    <r>
      <rPr>
        <sz val="10"/>
        <rFont val="Arial"/>
        <family val="0"/>
      </rPr>
      <t xml:space="preserve"> «Offene Posten»: Liste aller im «alten Jahr» gestellten Rechnungen,</t>
    </r>
  </si>
  <si>
    <r>
      <rPr>
        <b/>
        <sz val="10"/>
        <rFont val="Arial"/>
        <family val="2"/>
      </rPr>
      <t>Angefangene Arbeiten</t>
    </r>
    <r>
      <rPr>
        <sz val="10"/>
        <rFont val="Arial"/>
        <family val="0"/>
      </rPr>
      <t>: Aufstellungen über geleistete Arbeiten und allenfalls auf einen</t>
    </r>
  </si>
  <si>
    <r>
      <rPr>
        <b/>
        <sz val="10"/>
        <rFont val="Arial"/>
        <family val="2"/>
      </rPr>
      <t>Inventar:</t>
    </r>
    <r>
      <rPr>
        <sz val="10"/>
        <rFont val="Arial"/>
        <family val="0"/>
      </rPr>
      <t xml:space="preserve"> Detaillierte Aufstellung über die Vorräte an Werkstoffen, Material etc. </t>
    </r>
  </si>
  <si>
    <r>
      <rPr>
        <b/>
        <sz val="10"/>
        <rFont val="Arial"/>
        <family val="2"/>
      </rPr>
      <t>Rückstellungen:</t>
    </r>
    <r>
      <rPr>
        <sz val="10"/>
        <rFont val="Arial"/>
        <family val="0"/>
      </rPr>
      <t xml:space="preserve"> Angaben über die Garantie- und sonstigen Rückstellungen (Ferien)</t>
    </r>
  </si>
  <si>
    <r>
      <rPr>
        <b/>
        <sz val="10"/>
        <rFont val="Arial"/>
        <family val="2"/>
      </rPr>
      <t>Mietverträge:</t>
    </r>
    <r>
      <rPr>
        <sz val="10"/>
        <rFont val="Arial"/>
        <family val="0"/>
      </rPr>
      <t xml:space="preserve"> Mietzinsen gegenüber Dritten und ggf. den Eigenmietwert.</t>
    </r>
  </si>
  <si>
    <r>
      <rPr>
        <b/>
        <sz val="10"/>
        <rFont val="Arial"/>
        <family val="2"/>
      </rPr>
      <t>Leasingverpflichtungen:</t>
    </r>
    <r>
      <rPr>
        <sz val="10"/>
        <rFont val="Arial"/>
        <family val="0"/>
      </rPr>
      <t xml:space="preserve"> Kopie der Leasingverträge und die Restleasingsumme Ende Jahr.</t>
    </r>
  </si>
  <si>
    <r>
      <rPr>
        <b/>
        <sz val="10"/>
        <rFont val="Arial"/>
        <family val="2"/>
      </rPr>
      <t>Schlussabrechnungen aller Sozialversicherungen</t>
    </r>
    <r>
      <rPr>
        <sz val="10"/>
        <rFont val="Arial"/>
        <family val="0"/>
      </rPr>
      <t xml:space="preserve"> für das abgeschlossene Jahr. </t>
    </r>
  </si>
  <si>
    <t xml:space="preserve">Die nachfolgenden EXCEL Blätter helfen Ihnen beim Ausfüllen </t>
  </si>
  <si>
    <t xml:space="preserve">Unterlagen für den Jahresabschluss </t>
  </si>
  <si>
    <r>
      <t xml:space="preserve">Geschäftes nötig sind, um die </t>
    </r>
    <r>
      <rPr>
        <b/>
        <i/>
        <sz val="10"/>
        <rFont val="Helsinki"/>
        <family val="2"/>
      </rPr>
      <t>Vermögenslage</t>
    </r>
    <r>
      <rPr>
        <i/>
        <sz val="10"/>
        <rFont val="Helsinki"/>
        <family val="2"/>
      </rPr>
      <t xml:space="preserve"> des Geschäftes und die mit dem </t>
    </r>
  </si>
  <si>
    <r>
      <t xml:space="preserve">Geschäftsbetrieb zusammenhängenden </t>
    </r>
    <r>
      <rPr>
        <b/>
        <i/>
        <sz val="10"/>
        <rFont val="Helsinki"/>
        <family val="2"/>
      </rPr>
      <t>Schuld</t>
    </r>
    <r>
      <rPr>
        <i/>
        <sz val="10"/>
        <rFont val="Helsinki"/>
        <family val="2"/>
      </rPr>
      <t xml:space="preserve">- und </t>
    </r>
    <r>
      <rPr>
        <b/>
        <i/>
        <sz val="10"/>
        <rFont val="Helsinki"/>
        <family val="2"/>
      </rPr>
      <t>Forderungsverhältnisse</t>
    </r>
    <r>
      <rPr>
        <i/>
        <sz val="10"/>
        <rFont val="Helsinki"/>
        <family val="2"/>
      </rPr>
      <t xml:space="preserve"> sowie</t>
    </r>
  </si>
  <si>
    <r>
      <t xml:space="preserve">die </t>
    </r>
    <r>
      <rPr>
        <b/>
        <i/>
        <sz val="10"/>
        <rFont val="Helsinki"/>
        <family val="2"/>
      </rPr>
      <t>Ergebnisse</t>
    </r>
    <r>
      <rPr>
        <i/>
        <sz val="10"/>
        <rFont val="Helsinki"/>
        <family val="2"/>
      </rPr>
      <t xml:space="preserve"> der einzelnen Geschäftsjahre festzustellen. </t>
    </r>
  </si>
  <si>
    <t>Was darunter verstanden wird haben die Praxis, das Steueramt und die Richter erarbeitet.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</si>
</sst>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"/>
    <numFmt numFmtId="171" formatCode="dd/mm/yy;@"/>
    <numFmt numFmtId="172" formatCode="0_ ;\-0\ "/>
    <numFmt numFmtId="173" formatCode="[$-807]dddd\,\ d\.\ mmmm\ yyyy"/>
    <numFmt numFmtId="174" formatCode="dd/mm/yyyy;@"/>
  </numFmts>
  <fonts count="46">
    <font>
      <sz val="10"/>
      <name val="Arial"/>
      <family val="0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Frutiger"/>
      <family val="0"/>
    </font>
    <font>
      <b/>
      <sz val="10"/>
      <name val="Frutiger"/>
      <family val="0"/>
    </font>
    <font>
      <sz val="10"/>
      <name val="Frutiger"/>
      <family val="0"/>
    </font>
    <font>
      <b/>
      <sz val="16"/>
      <name val="Frutiger"/>
      <family val="0"/>
    </font>
    <font>
      <b/>
      <sz val="11"/>
      <name val="Frutiger"/>
      <family val="0"/>
    </font>
    <font>
      <b/>
      <sz val="8"/>
      <name val="Frutiger"/>
      <family val="0"/>
    </font>
    <font>
      <sz val="8"/>
      <name val="Frutiger"/>
      <family val="0"/>
    </font>
    <font>
      <b/>
      <sz val="9"/>
      <name val="Frutiger"/>
      <family val="0"/>
    </font>
    <font>
      <sz val="9"/>
      <name val="Frutiger"/>
      <family val="0"/>
    </font>
    <font>
      <sz val="10"/>
      <name val="Tahoma"/>
      <family val="2"/>
    </font>
    <font>
      <b/>
      <sz val="10"/>
      <name val="Tahoma"/>
      <family val="2"/>
    </font>
    <font>
      <b/>
      <sz val="24"/>
      <name val="Arial"/>
      <family val="2"/>
    </font>
    <font>
      <sz val="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Helsinki"/>
      <family val="2"/>
    </font>
    <font>
      <sz val="10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i/>
      <sz val="10"/>
      <name val="Helsink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thin"/>
      <bottom style="medium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tted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 style="medium"/>
      <right/>
      <top/>
      <bottom/>
    </border>
    <border>
      <left style="medium"/>
      <right/>
      <top/>
      <bottom style="medium"/>
    </border>
    <border>
      <left style="hair"/>
      <right style="hair"/>
      <top style="thin"/>
      <bottom/>
    </border>
    <border>
      <left style="mediumDashDotDot"/>
      <right style="mediumDashDotDot"/>
      <top style="thin"/>
      <bottom/>
    </border>
    <border>
      <left style="hair"/>
      <right style="hair"/>
      <top/>
      <bottom style="thin"/>
    </border>
    <border>
      <left style="mediumDashDotDot"/>
      <right style="mediumDashDotDot"/>
      <top/>
      <bottom style="thin"/>
    </border>
    <border>
      <left style="mediumDashDotDot"/>
      <right style="mediumDashDotDot"/>
      <top style="thin"/>
      <bottom style="thin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mediumDashDotDot"/>
      <right style="mediumDashDotDot"/>
      <top style="medium"/>
      <bottom style="medium"/>
    </border>
    <border>
      <left style="mediumDashDotDot"/>
      <right style="mediumDashDotDot"/>
      <top/>
      <bottom/>
    </border>
    <border>
      <left style="mediumDashDotDot"/>
      <right style="mediumDashDotDot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hair"/>
      <top style="hair"/>
      <bottom>
        <color indexed="63"/>
      </bottom>
    </border>
    <border>
      <left style="medium"/>
      <right style="medium"/>
      <top/>
      <bottom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mediumDashDotDot"/>
      <right style="mediumDashDotDot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9" applyNumberFormat="0" applyAlignment="0" applyProtection="0"/>
  </cellStyleXfs>
  <cellXfs count="555">
    <xf numFmtId="0" fontId="0" fillId="0" borderId="0" xfId="0" applyAlignment="1">
      <alignment/>
    </xf>
    <xf numFmtId="0" fontId="3" fillId="0" borderId="10" xfId="51" applyFont="1" applyBorder="1" applyAlignment="1">
      <alignment vertical="center"/>
      <protection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4" fontId="0" fillId="24" borderId="11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 horizontal="center"/>
    </xf>
    <xf numFmtId="4" fontId="0" fillId="24" borderId="13" xfId="0" applyNumberFormat="1" applyFont="1" applyFill="1" applyBorder="1" applyAlignment="1">
      <alignment/>
    </xf>
    <xf numFmtId="0" fontId="0" fillId="24" borderId="12" xfId="0" applyFont="1" applyFill="1" applyBorder="1" applyAlignment="1">
      <alignment horizontal="left"/>
    </xf>
    <xf numFmtId="14" fontId="0" fillId="24" borderId="13" xfId="0" applyNumberFormat="1" applyFont="1" applyFill="1" applyBorder="1" applyAlignment="1">
      <alignment horizontal="right"/>
    </xf>
    <xf numFmtId="4" fontId="5" fillId="24" borderId="14" xfId="0" applyNumberFormat="1" applyFont="1" applyFill="1" applyBorder="1" applyAlignment="1">
      <alignment horizontal="center" vertical="center"/>
    </xf>
    <xf numFmtId="4" fontId="5" fillId="24" borderId="0" xfId="0" applyNumberFormat="1" applyFont="1" applyFill="1" applyBorder="1" applyAlignment="1">
      <alignment horizontal="center" vertical="center"/>
    </xf>
    <xf numFmtId="4" fontId="0" fillId="24" borderId="15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24" borderId="15" xfId="0" applyNumberFormat="1" applyFont="1" applyFill="1" applyBorder="1" applyAlignment="1">
      <alignment horizontal="left" vertical="center"/>
    </xf>
    <xf numFmtId="14" fontId="0" fillId="24" borderId="15" xfId="0" applyNumberFormat="1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14" fontId="0" fillId="24" borderId="0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24" borderId="19" xfId="5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24" borderId="19" xfId="51" applyNumberFormat="1" applyFont="1" applyFill="1" applyBorder="1" applyAlignment="1" applyProtection="1">
      <alignment horizontal="left" vertical="center" wrapText="1"/>
      <protection/>
    </xf>
    <xf numFmtId="0" fontId="6" fillId="24" borderId="19" xfId="51" applyNumberFormat="1" applyFont="1" applyFill="1" applyBorder="1" applyAlignment="1" applyProtection="1">
      <alignment horizontal="center" vertical="center" wrapText="1"/>
      <protection/>
    </xf>
    <xf numFmtId="4" fontId="6" fillId="24" borderId="19" xfId="51" applyNumberFormat="1" applyFont="1" applyFill="1" applyBorder="1" applyAlignment="1" applyProtection="1">
      <alignment horizontal="center" vertical="center" wrapText="1"/>
      <protection/>
    </xf>
    <xf numFmtId="4" fontId="6" fillId="24" borderId="19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ont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20" xfId="51" applyFont="1" applyBorder="1" applyAlignment="1">
      <alignment horizontal="center" vertical="center"/>
      <protection/>
    </xf>
    <xf numFmtId="0" fontId="3" fillId="0" borderId="18" xfId="51" applyNumberFormat="1" applyFont="1" applyBorder="1" applyAlignment="1">
      <alignment horizontal="center" vertical="center"/>
      <protection/>
    </xf>
    <xf numFmtId="0" fontId="3" fillId="0" borderId="16" xfId="51" applyNumberFormat="1" applyFont="1" applyBorder="1" applyAlignment="1">
      <alignment horizontal="center" vertical="center"/>
      <protection/>
    </xf>
    <xf numFmtId="0" fontId="3" fillId="0" borderId="20" xfId="51" applyNumberFormat="1" applyFont="1" applyBorder="1" applyAlignment="1">
      <alignment horizontal="center" vertical="center"/>
      <protection/>
    </xf>
    <xf numFmtId="4" fontId="3" fillId="0" borderId="10" xfId="51" applyNumberFormat="1" applyFont="1" applyBorder="1" applyAlignment="1">
      <alignment horizontal="center" vertical="center"/>
      <protection/>
    </xf>
    <xf numFmtId="170" fontId="3" fillId="0" borderId="16" xfId="51" applyNumberFormat="1" applyFont="1" applyBorder="1" applyAlignment="1">
      <alignment horizontal="center" vertical="center"/>
      <protection/>
    </xf>
    <xf numFmtId="4" fontId="3" fillId="0" borderId="16" xfId="51" applyNumberFormat="1" applyFont="1" applyBorder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14" fontId="3" fillId="0" borderId="19" xfId="51" applyNumberFormat="1" applyFont="1" applyBorder="1" applyAlignment="1">
      <alignment horizontal="center" vertical="center"/>
      <protection/>
    </xf>
    <xf numFmtId="14" fontId="3" fillId="0" borderId="21" xfId="51" applyNumberFormat="1" applyFont="1" applyBorder="1" applyAlignment="1">
      <alignment horizontal="center" vertical="center"/>
      <protection/>
    </xf>
    <xf numFmtId="0" fontId="3" fillId="0" borderId="19" xfId="51" applyNumberFormat="1" applyFont="1" applyBorder="1" applyAlignment="1">
      <alignment horizontal="center" vertical="center"/>
      <protection/>
    </xf>
    <xf numFmtId="0" fontId="3" fillId="0" borderId="21" xfId="51" applyNumberFormat="1" applyFont="1" applyBorder="1" applyAlignment="1">
      <alignment horizontal="center" vertical="center"/>
      <protection/>
    </xf>
    <xf numFmtId="4" fontId="3" fillId="0" borderId="10" xfId="51" applyNumberFormat="1" applyFont="1" applyBorder="1" applyAlignment="1">
      <alignment vertical="center"/>
      <protection/>
    </xf>
    <xf numFmtId="170" fontId="3" fillId="0" borderId="19" xfId="51" applyNumberFormat="1" applyFont="1" applyBorder="1" applyAlignment="1">
      <alignment horizontal="center" vertical="center"/>
      <protection/>
    </xf>
    <xf numFmtId="4" fontId="3" fillId="0" borderId="19" xfId="51" applyNumberFormat="1" applyFont="1" applyBorder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10" fontId="7" fillId="0" borderId="0" xfId="51" applyNumberFormat="1" applyFont="1" applyAlignment="1">
      <alignment horizontal="right" vertical="center"/>
      <protection/>
    </xf>
    <xf numFmtId="0" fontId="6" fillId="0" borderId="10" xfId="51" applyFont="1" applyBorder="1" applyAlignment="1">
      <alignment vertical="center"/>
      <protection/>
    </xf>
    <xf numFmtId="0" fontId="6" fillId="0" borderId="0" xfId="51" applyFont="1" applyAlignment="1">
      <alignment vertical="center"/>
      <protection/>
    </xf>
    <xf numFmtId="4" fontId="3" fillId="0" borderId="0" xfId="51" applyNumberFormat="1" applyFont="1" applyAlignment="1">
      <alignment vertical="center"/>
      <protection/>
    </xf>
    <xf numFmtId="0" fontId="3" fillId="0" borderId="10" xfId="51" applyNumberFormat="1" applyFont="1" applyBorder="1" applyAlignment="1">
      <alignment vertical="center"/>
      <protection/>
    </xf>
    <xf numFmtId="0" fontId="3" fillId="0" borderId="0" xfId="51" applyNumberFormat="1" applyFont="1" applyAlignment="1">
      <alignment vertical="center"/>
      <protection/>
    </xf>
    <xf numFmtId="43" fontId="6" fillId="25" borderId="22" xfId="41" applyFont="1" applyFill="1" applyBorder="1" applyAlignment="1">
      <alignment vertical="center"/>
    </xf>
    <xf numFmtId="0" fontId="0" fillId="0" borderId="0" xfId="51" applyNumberFormat="1" applyFont="1" applyAlignment="1">
      <alignment vertical="center"/>
      <protection/>
    </xf>
    <xf numFmtId="4" fontId="0" fillId="0" borderId="0" xfId="51" applyNumberFormat="1" applyFont="1" applyAlignment="1">
      <alignment vertical="center"/>
      <protection/>
    </xf>
    <xf numFmtId="170" fontId="0" fillId="0" borderId="0" xfId="51" applyNumberFormat="1" applyFont="1" applyAlignment="1">
      <alignment vertical="center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>
      <alignment/>
      <protection/>
    </xf>
    <xf numFmtId="0" fontId="0" fillId="0" borderId="0" xfId="51" applyNumberFormat="1" applyFont="1" applyAlignment="1">
      <alignment horizontal="center"/>
      <protection/>
    </xf>
    <xf numFmtId="0" fontId="0" fillId="0" borderId="0" xfId="51" applyNumberFormat="1" applyFont="1">
      <alignment/>
      <protection/>
    </xf>
    <xf numFmtId="170" fontId="0" fillId="0" borderId="0" xfId="51" applyNumberFormat="1" applyFont="1">
      <alignment/>
      <protection/>
    </xf>
    <xf numFmtId="14" fontId="0" fillId="24" borderId="0" xfId="0" applyNumberFormat="1" applyFont="1" applyFill="1" applyAlignment="1">
      <alignment horizontal="left" vertical="center"/>
    </xf>
    <xf numFmtId="0" fontId="6" fillId="24" borderId="19" xfId="51" applyNumberFormat="1" applyFont="1" applyFill="1" applyBorder="1" applyAlignment="1" applyProtection="1">
      <alignment horizontal="left" vertical="center"/>
      <protection/>
    </xf>
    <xf numFmtId="0" fontId="6" fillId="24" borderId="19" xfId="51" applyNumberFormat="1" applyFont="1" applyFill="1" applyBorder="1" applyAlignment="1" applyProtection="1">
      <alignment horizontal="center" vertical="center"/>
      <protection/>
    </xf>
    <xf numFmtId="0" fontId="3" fillId="0" borderId="19" xfId="51" applyFont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6" fillId="0" borderId="10" xfId="51" applyNumberFormat="1" applyFont="1" applyBorder="1" applyAlignment="1">
      <alignment vertical="center"/>
      <protection/>
    </xf>
    <xf numFmtId="4" fontId="6" fillId="0" borderId="19" xfId="51" applyNumberFormat="1" applyFont="1" applyBorder="1" applyAlignment="1">
      <alignment vertical="center"/>
      <protection/>
    </xf>
    <xf numFmtId="4" fontId="3" fillId="0" borderId="19" xfId="51" applyNumberFormat="1" applyFont="1" applyFill="1" applyBorder="1" applyAlignment="1">
      <alignment vertical="center"/>
      <protection/>
    </xf>
    <xf numFmtId="14" fontId="3" fillId="0" borderId="16" xfId="51" applyNumberFormat="1" applyFont="1" applyBorder="1" applyAlignment="1">
      <alignment horizontal="center" vertical="center"/>
      <protection/>
    </xf>
    <xf numFmtId="14" fontId="3" fillId="0" borderId="20" xfId="51" applyNumberFormat="1" applyFont="1" applyBorder="1" applyAlignment="1">
      <alignment horizontal="center" vertical="center"/>
      <protection/>
    </xf>
    <xf numFmtId="0" fontId="3" fillId="0" borderId="18" xfId="51" applyFont="1" applyBorder="1" applyAlignment="1">
      <alignment vertical="center"/>
      <protection/>
    </xf>
    <xf numFmtId="4" fontId="3" fillId="0" borderId="18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0" fontId="0" fillId="0" borderId="12" xfId="51" applyNumberFormat="1" applyFont="1" applyBorder="1" applyAlignment="1">
      <alignment horizontal="center" vertical="center"/>
      <protection/>
    </xf>
    <xf numFmtId="0" fontId="0" fillId="0" borderId="12" xfId="51" applyNumberFormat="1" applyFont="1" applyBorder="1" applyAlignment="1">
      <alignment vertical="center"/>
      <protection/>
    </xf>
    <xf numFmtId="4" fontId="0" fillId="0" borderId="12" xfId="51" applyNumberFormat="1" applyFont="1" applyBorder="1" applyAlignment="1">
      <alignment vertical="center"/>
      <protection/>
    </xf>
    <xf numFmtId="0" fontId="0" fillId="0" borderId="0" xfId="51" applyNumberFormat="1" applyFont="1" applyBorder="1" applyAlignment="1">
      <alignment vertical="center"/>
      <protection/>
    </xf>
    <xf numFmtId="14" fontId="0" fillId="24" borderId="12" xfId="0" applyNumberFormat="1" applyFont="1" applyFill="1" applyBorder="1" applyAlignment="1">
      <alignment horizontal="left" vertical="center"/>
    </xf>
    <xf numFmtId="1" fontId="0" fillId="24" borderId="12" xfId="0" applyNumberFormat="1" applyFont="1" applyFill="1" applyBorder="1" applyAlignment="1">
      <alignment horizontal="center" vertical="center"/>
    </xf>
    <xf numFmtId="1" fontId="0" fillId="24" borderId="12" xfId="0" applyNumberFormat="1" applyFont="1" applyFill="1" applyBorder="1" applyAlignment="1">
      <alignment horizontal="left" vertical="center"/>
    </xf>
    <xf numFmtId="4" fontId="0" fillId="24" borderId="12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4" fontId="0" fillId="24" borderId="13" xfId="51" applyNumberFormat="1" applyFont="1" applyFill="1" applyBorder="1" applyAlignment="1">
      <alignment vertical="center"/>
      <protection/>
    </xf>
    <xf numFmtId="1" fontId="0" fillId="24" borderId="0" xfId="0" applyNumberFormat="1" applyFont="1" applyFill="1" applyBorder="1" applyAlignment="1">
      <alignment horizontal="center" vertical="center"/>
    </xf>
    <xf numFmtId="4" fontId="0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4" fontId="0" fillId="24" borderId="15" xfId="51" applyNumberFormat="1" applyFont="1" applyFill="1" applyBorder="1" applyAlignment="1">
      <alignment vertical="center"/>
      <protection/>
    </xf>
    <xf numFmtId="14" fontId="0" fillId="24" borderId="23" xfId="0" applyNumberFormat="1" applyFont="1" applyFill="1" applyBorder="1" applyAlignment="1">
      <alignment horizontal="left" vertical="center"/>
    </xf>
    <xf numFmtId="0" fontId="0" fillId="24" borderId="15" xfId="51" applyNumberFormat="1" applyFont="1" applyFill="1" applyBorder="1" applyAlignment="1">
      <alignment vertical="center"/>
      <protection/>
    </xf>
    <xf numFmtId="0" fontId="0" fillId="24" borderId="20" xfId="0" applyFont="1" applyFill="1" applyBorder="1" applyAlignment="1">
      <alignment vertical="center"/>
    </xf>
    <xf numFmtId="4" fontId="0" fillId="24" borderId="17" xfId="0" applyNumberFormat="1" applyFont="1" applyFill="1" applyBorder="1" applyAlignment="1">
      <alignment vertical="center"/>
    </xf>
    <xf numFmtId="0" fontId="0" fillId="24" borderId="17" xfId="51" applyNumberFormat="1" applyFont="1" applyFill="1" applyBorder="1" applyAlignment="1">
      <alignment vertical="center"/>
      <protection/>
    </xf>
    <xf numFmtId="0" fontId="0" fillId="24" borderId="18" xfId="51" applyNumberFormat="1" applyFont="1" applyFill="1" applyBorder="1" applyAlignment="1">
      <alignment vertical="center"/>
      <protection/>
    </xf>
    <xf numFmtId="0" fontId="0" fillId="24" borderId="0" xfId="0" applyFont="1" applyFill="1" applyAlignment="1">
      <alignment vertical="center"/>
    </xf>
    <xf numFmtId="0" fontId="3" fillId="0" borderId="18" xfId="51" applyNumberFormat="1" applyFont="1" applyBorder="1" applyAlignment="1">
      <alignment horizontal="left" vertical="center"/>
      <protection/>
    </xf>
    <xf numFmtId="171" fontId="3" fillId="0" borderId="16" xfId="51" applyNumberFormat="1" applyFont="1" applyBorder="1" applyAlignment="1">
      <alignment horizontal="center" vertical="center"/>
      <protection/>
    </xf>
    <xf numFmtId="4" fontId="6" fillId="25" borderId="16" xfId="51" applyNumberFormat="1" applyFont="1" applyFill="1" applyBorder="1" applyAlignment="1">
      <alignment horizontal="center" vertical="center"/>
      <protection/>
    </xf>
    <xf numFmtId="0" fontId="3" fillId="0" borderId="18" xfId="51" applyNumberFormat="1" applyFont="1" applyBorder="1" applyAlignment="1">
      <alignment vertical="center"/>
      <protection/>
    </xf>
    <xf numFmtId="43" fontId="3" fillId="0" borderId="16" xfId="41" applyFont="1" applyBorder="1" applyAlignment="1">
      <alignment horizontal="center" vertical="center"/>
    </xf>
    <xf numFmtId="43" fontId="3" fillId="0" borderId="14" xfId="41" applyFont="1" applyBorder="1" applyAlignment="1">
      <alignment horizontal="center" vertical="center"/>
    </xf>
    <xf numFmtId="4" fontId="0" fillId="24" borderId="12" xfId="0" applyNumberFormat="1" applyFont="1" applyFill="1" applyBorder="1" applyAlignment="1">
      <alignment/>
    </xf>
    <xf numFmtId="43" fontId="0" fillId="24" borderId="13" xfId="41" applyFont="1" applyFill="1" applyBorder="1" applyAlignment="1">
      <alignment horizontal="right"/>
    </xf>
    <xf numFmtId="4" fontId="0" fillId="24" borderId="0" xfId="0" applyNumberFormat="1" applyFont="1" applyFill="1" applyBorder="1" applyAlignment="1">
      <alignment horizontal="left" vertical="center"/>
    </xf>
    <xf numFmtId="0" fontId="0" fillId="24" borderId="0" xfId="0" applyNumberFormat="1" applyFont="1" applyFill="1" applyBorder="1" applyAlignment="1">
      <alignment horizontal="left" vertical="center"/>
    </xf>
    <xf numFmtId="43" fontId="0" fillId="24" borderId="15" xfId="41" applyFont="1" applyFill="1" applyBorder="1" applyAlignment="1">
      <alignment vertical="center"/>
    </xf>
    <xf numFmtId="43" fontId="0" fillId="24" borderId="18" xfId="41" applyFont="1" applyFill="1" applyBorder="1" applyAlignment="1">
      <alignment vertical="center"/>
    </xf>
    <xf numFmtId="43" fontId="0" fillId="0" borderId="0" xfId="41" applyFont="1" applyFill="1" applyBorder="1" applyAlignment="1">
      <alignment vertical="center"/>
    </xf>
    <xf numFmtId="0" fontId="6" fillId="24" borderId="19" xfId="51" applyFont="1" applyFill="1" applyBorder="1" applyAlignment="1" applyProtection="1">
      <alignment horizontal="center" vertical="center" wrapText="1"/>
      <protection/>
    </xf>
    <xf numFmtId="43" fontId="6" fillId="24" borderId="19" xfId="41" applyFont="1" applyFill="1" applyBorder="1" applyAlignment="1" applyProtection="1">
      <alignment horizontal="center" vertical="center"/>
      <protection/>
    </xf>
    <xf numFmtId="43" fontId="6" fillId="20" borderId="16" xfId="41" applyFont="1" applyFill="1" applyBorder="1" applyAlignment="1">
      <alignment horizontal="center" vertical="center"/>
    </xf>
    <xf numFmtId="43" fontId="0" fillId="0" borderId="0" xfId="41" applyFont="1" applyAlignment="1">
      <alignment/>
    </xf>
    <xf numFmtId="170" fontId="0" fillId="0" borderId="0" xfId="51" applyNumberFormat="1" applyFont="1" applyAlignment="1">
      <alignment horizontal="center" vertical="center"/>
      <protection/>
    </xf>
    <xf numFmtId="170" fontId="0" fillId="0" borderId="0" xfId="51" applyNumberFormat="1" applyFont="1" applyAlignment="1">
      <alignment horizontal="center"/>
      <protection/>
    </xf>
    <xf numFmtId="0" fontId="0" fillId="24" borderId="11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24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23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25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3" fontId="5" fillId="0" borderId="0" xfId="41" applyFont="1" applyAlignment="1">
      <alignment/>
    </xf>
    <xf numFmtId="43" fontId="5" fillId="0" borderId="25" xfId="41" applyFont="1" applyBorder="1" applyAlignment="1">
      <alignment/>
    </xf>
    <xf numFmtId="0" fontId="11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2" fillId="0" borderId="28" xfId="0" applyFont="1" applyBorder="1" applyAlignment="1">
      <alignment/>
    </xf>
    <xf numFmtId="43" fontId="12" fillId="0" borderId="29" xfId="41" applyFont="1" applyBorder="1" applyAlignment="1">
      <alignment/>
    </xf>
    <xf numFmtId="43" fontId="12" fillId="0" borderId="30" xfId="41" applyFont="1" applyBorder="1" applyAlignment="1">
      <alignment/>
    </xf>
    <xf numFmtId="0" fontId="12" fillId="0" borderId="0" xfId="0" applyFont="1" applyAlignment="1">
      <alignment/>
    </xf>
    <xf numFmtId="43" fontId="0" fillId="0" borderId="26" xfId="41" applyFont="1" applyBorder="1" applyAlignment="1">
      <alignment/>
    </xf>
    <xf numFmtId="43" fontId="0" fillId="0" borderId="27" xfId="41" applyFont="1" applyBorder="1" applyAlignment="1">
      <alignment/>
    </xf>
    <xf numFmtId="43" fontId="0" fillId="0" borderId="29" xfId="41" applyFont="1" applyBorder="1" applyAlignment="1">
      <alignment/>
    </xf>
    <xf numFmtId="43" fontId="0" fillId="0" borderId="30" xfId="41" applyFont="1" applyBorder="1" applyAlignment="1">
      <alignment/>
    </xf>
    <xf numFmtId="43" fontId="12" fillId="0" borderId="26" xfId="41" applyFont="1" applyBorder="1" applyAlignment="1">
      <alignment/>
    </xf>
    <xf numFmtId="43" fontId="12" fillId="0" borderId="27" xfId="41" applyFont="1" applyBorder="1" applyAlignment="1">
      <alignment/>
    </xf>
    <xf numFmtId="0" fontId="12" fillId="0" borderId="31" xfId="0" applyFont="1" applyBorder="1" applyAlignment="1">
      <alignment/>
    </xf>
    <xf numFmtId="43" fontId="12" fillId="0" borderId="32" xfId="41" applyFont="1" applyBorder="1" applyAlignment="1">
      <alignment/>
    </xf>
    <xf numFmtId="43" fontId="12" fillId="0" borderId="33" xfId="41" applyFont="1" applyBorder="1" applyAlignment="1">
      <alignment/>
    </xf>
    <xf numFmtId="0" fontId="0" fillId="0" borderId="34" xfId="0" applyBorder="1" applyAlignment="1">
      <alignment/>
    </xf>
    <xf numFmtId="0" fontId="12" fillId="0" borderId="35" xfId="0" applyFont="1" applyBorder="1" applyAlignment="1">
      <alignment/>
    </xf>
    <xf numFmtId="43" fontId="0" fillId="0" borderId="0" xfId="4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 quotePrefix="1">
      <alignment horizontal="left"/>
    </xf>
    <xf numFmtId="49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16" fillId="0" borderId="3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37" xfId="0" applyFont="1" applyBorder="1" applyAlignment="1">
      <alignment horizontal="center" wrapText="1"/>
    </xf>
    <xf numFmtId="49" fontId="17" fillId="0" borderId="28" xfId="0" applyNumberFormat="1" applyFont="1" applyBorder="1" applyAlignment="1">
      <alignment horizontal="center" wrapText="1"/>
    </xf>
    <xf numFmtId="49" fontId="17" fillId="0" borderId="2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 wrapText="1"/>
    </xf>
    <xf numFmtId="0" fontId="17" fillId="0" borderId="28" xfId="0" applyFont="1" applyBorder="1" applyAlignment="1" quotePrefix="1">
      <alignment horizontal="center" wrapText="1"/>
    </xf>
    <xf numFmtId="0" fontId="17" fillId="0" borderId="38" xfId="0" applyFont="1" applyBorder="1" applyAlignment="1" quotePrefix="1">
      <alignment horizontal="center" wrapText="1"/>
    </xf>
    <xf numFmtId="0" fontId="17" fillId="0" borderId="39" xfId="0" applyFont="1" applyBorder="1" applyAlignment="1">
      <alignment horizontal="center" wrapText="1"/>
    </xf>
    <xf numFmtId="43" fontId="13" fillId="0" borderId="39" xfId="41" applyFont="1" applyBorder="1" applyAlignment="1">
      <alignment/>
    </xf>
    <xf numFmtId="43" fontId="13" fillId="0" borderId="40" xfId="41" applyFont="1" applyBorder="1" applyAlignment="1">
      <alignment/>
    </xf>
    <xf numFmtId="43" fontId="12" fillId="0" borderId="38" xfId="41" applyFont="1" applyBorder="1" applyAlignment="1">
      <alignment/>
    </xf>
    <xf numFmtId="43" fontId="12" fillId="0" borderId="28" xfId="41" applyFont="1" applyBorder="1" applyAlignment="1">
      <alignment/>
    </xf>
    <xf numFmtId="43" fontId="12" fillId="0" borderId="39" xfId="41" applyFont="1" applyBorder="1" applyAlignment="1">
      <alignment/>
    </xf>
    <xf numFmtId="49" fontId="14" fillId="0" borderId="0" xfId="0" applyNumberFormat="1" applyFont="1" applyAlignment="1">
      <alignment/>
    </xf>
    <xf numFmtId="0" fontId="18" fillId="0" borderId="41" xfId="0" applyFont="1" applyBorder="1" applyAlignment="1">
      <alignment wrapText="1"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49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49" fontId="12" fillId="0" borderId="0" xfId="0" applyNumberFormat="1" applyFont="1" applyBorder="1" applyAlignment="1">
      <alignment horizontal="left" wrapText="1"/>
    </xf>
    <xf numFmtId="0" fontId="12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43" fontId="13" fillId="0" borderId="0" xfId="41" applyFont="1" applyAlignment="1">
      <alignment/>
    </xf>
    <xf numFmtId="43" fontId="13" fillId="0" borderId="44" xfId="41" applyFont="1" applyBorder="1" applyAlignment="1">
      <alignment/>
    </xf>
    <xf numFmtId="0" fontId="13" fillId="0" borderId="0" xfId="0" applyFont="1" applyAlignment="1">
      <alignment/>
    </xf>
    <xf numFmtId="0" fontId="13" fillId="0" borderId="44" xfId="0" applyFont="1" applyBorder="1" applyAlignment="1">
      <alignment/>
    </xf>
    <xf numFmtId="43" fontId="12" fillId="0" borderId="25" xfId="41" applyFont="1" applyBorder="1" applyAlignment="1">
      <alignment/>
    </xf>
    <xf numFmtId="43" fontId="12" fillId="0" borderId="0" xfId="41" applyFont="1" applyAlignment="1">
      <alignment/>
    </xf>
    <xf numFmtId="43" fontId="12" fillId="20" borderId="45" xfId="0" applyNumberFormat="1" applyFont="1" applyFill="1" applyBorder="1" applyAlignment="1">
      <alignment/>
    </xf>
    <xf numFmtId="49" fontId="19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3" fillId="0" borderId="10" xfId="51" applyFont="1" applyBorder="1" applyAlignment="1">
      <alignment vertical="center"/>
      <protection/>
    </xf>
    <xf numFmtId="0" fontId="0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6" fillId="24" borderId="21" xfId="51" applyNumberFormat="1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/>
    </xf>
    <xf numFmtId="9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43" fontId="5" fillId="0" borderId="46" xfId="0" applyNumberFormat="1" applyFont="1" applyBorder="1" applyAlignment="1">
      <alignment/>
    </xf>
    <xf numFmtId="43" fontId="5" fillId="0" borderId="50" xfId="0" applyNumberFormat="1" applyFont="1" applyBorder="1" applyAlignment="1">
      <alignment/>
    </xf>
    <xf numFmtId="43" fontId="5" fillId="0" borderId="51" xfId="0" applyNumberFormat="1" applyFont="1" applyBorder="1" applyAlignment="1">
      <alignment/>
    </xf>
    <xf numFmtId="0" fontId="9" fillId="0" borderId="10" xfId="51" applyNumberFormat="1" applyFont="1" applyBorder="1" applyAlignment="1">
      <alignment vertical="center"/>
      <protection/>
    </xf>
    <xf numFmtId="0" fontId="9" fillId="0" borderId="10" xfId="51" applyFont="1" applyBorder="1" applyAlignment="1">
      <alignment vertical="center"/>
      <protection/>
    </xf>
    <xf numFmtId="49" fontId="9" fillId="0" borderId="0" xfId="0" applyNumberFormat="1" applyFont="1" applyAlignment="1">
      <alignment/>
    </xf>
    <xf numFmtId="0" fontId="3" fillId="0" borderId="18" xfId="51" applyNumberFormat="1" applyFont="1" applyBorder="1" applyAlignment="1">
      <alignment vertical="center"/>
      <protection/>
    </xf>
    <xf numFmtId="171" fontId="3" fillId="0" borderId="20" xfId="51" applyNumberFormat="1" applyFont="1" applyBorder="1" applyAlignment="1">
      <alignment horizontal="center" vertical="center"/>
      <protection/>
    </xf>
    <xf numFmtId="1" fontId="3" fillId="0" borderId="20" xfId="51" applyNumberFormat="1" applyFont="1" applyBorder="1" applyAlignment="1">
      <alignment horizontal="center" vertical="center"/>
      <protection/>
    </xf>
    <xf numFmtId="0" fontId="5" fillId="0" borderId="41" xfId="0" applyFont="1" applyBorder="1" applyAlignment="1" quotePrefix="1">
      <alignment/>
    </xf>
    <xf numFmtId="43" fontId="5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0" fontId="5" fillId="0" borderId="54" xfId="0" applyFont="1" applyBorder="1" applyAlignment="1" quotePrefix="1">
      <alignment/>
    </xf>
    <xf numFmtId="0" fontId="0" fillId="0" borderId="55" xfId="0" applyBorder="1" applyAlignment="1">
      <alignment/>
    </xf>
    <xf numFmtId="0" fontId="5" fillId="0" borderId="49" xfId="0" applyFont="1" applyBorder="1" applyAlignment="1" quotePrefix="1">
      <alignment/>
    </xf>
    <xf numFmtId="9" fontId="0" fillId="0" borderId="26" xfId="0" applyNumberFormat="1" applyBorder="1" applyAlignment="1">
      <alignment/>
    </xf>
    <xf numFmtId="0" fontId="5" fillId="0" borderId="56" xfId="0" applyFont="1" applyBorder="1" applyAlignment="1" quotePrefix="1">
      <alignment/>
    </xf>
    <xf numFmtId="0" fontId="0" fillId="0" borderId="57" xfId="0" applyBorder="1" applyAlignment="1">
      <alignment/>
    </xf>
    <xf numFmtId="9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43" fontId="5" fillId="0" borderId="0" xfId="41" applyFont="1" applyFill="1" applyBorder="1" applyAlignment="1">
      <alignment/>
    </xf>
    <xf numFmtId="43" fontId="5" fillId="0" borderId="26" xfId="41" applyFont="1" applyFill="1" applyBorder="1" applyAlignment="1">
      <alignment/>
    </xf>
    <xf numFmtId="43" fontId="5" fillId="0" borderId="46" xfId="41" applyFont="1" applyFill="1" applyBorder="1" applyAlignment="1">
      <alignment/>
    </xf>
    <xf numFmtId="0" fontId="0" fillId="0" borderId="34" xfId="0" applyFont="1" applyBorder="1" applyAlignment="1" quotePrefix="1">
      <alignment horizontal="left"/>
    </xf>
    <xf numFmtId="0" fontId="5" fillId="0" borderId="59" xfId="0" applyFont="1" applyBorder="1" applyAlignment="1" quotePrefix="1">
      <alignment/>
    </xf>
    <xf numFmtId="0" fontId="0" fillId="0" borderId="60" xfId="51" applyFont="1" applyBorder="1">
      <alignment/>
      <protection/>
    </xf>
    <xf numFmtId="0" fontId="0" fillId="24" borderId="26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vertical="center"/>
    </xf>
    <xf numFmtId="0" fontId="0" fillId="24" borderId="27" xfId="0" applyFont="1" applyFill="1" applyBorder="1" applyAlignment="1">
      <alignment horizontal="left" vertical="center"/>
    </xf>
    <xf numFmtId="0" fontId="5" fillId="0" borderId="47" xfId="0" applyFont="1" applyBorder="1" applyAlignment="1" quotePrefix="1">
      <alignment/>
    </xf>
    <xf numFmtId="0" fontId="5" fillId="0" borderId="55" xfId="0" applyFont="1" applyBorder="1" applyAlignment="1" quotePrefix="1">
      <alignment/>
    </xf>
    <xf numFmtId="0" fontId="0" fillId="24" borderId="61" xfId="0" applyFont="1" applyFill="1" applyBorder="1" applyAlignment="1">
      <alignment horizontal="left"/>
    </xf>
    <xf numFmtId="0" fontId="0" fillId="24" borderId="62" xfId="0" applyFont="1" applyFill="1" applyBorder="1" applyAlignment="1">
      <alignment horizontal="left"/>
    </xf>
    <xf numFmtId="0" fontId="5" fillId="24" borderId="26" xfId="0" applyFont="1" applyFill="1" applyBorder="1" applyAlignment="1">
      <alignment vertical="center"/>
    </xf>
    <xf numFmtId="14" fontId="0" fillId="24" borderId="26" xfId="0" applyNumberFormat="1" applyFont="1" applyFill="1" applyBorder="1" applyAlignment="1">
      <alignment horizontal="left" vertical="center"/>
    </xf>
    <xf numFmtId="0" fontId="0" fillId="24" borderId="26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63" xfId="0" applyFont="1" applyFill="1" applyBorder="1" applyAlignment="1">
      <alignment horizontal="left"/>
    </xf>
    <xf numFmtId="43" fontId="6" fillId="25" borderId="60" xfId="41" applyFont="1" applyFill="1" applyBorder="1" applyAlignment="1">
      <alignment horizontal="center" vertical="center"/>
    </xf>
    <xf numFmtId="43" fontId="6" fillId="25" borderId="29" xfId="41" applyFont="1" applyFill="1" applyBorder="1" applyAlignment="1">
      <alignment horizontal="center" vertical="center"/>
    </xf>
    <xf numFmtId="43" fontId="6" fillId="25" borderId="46" xfId="41" applyFont="1" applyFill="1" applyBorder="1" applyAlignment="1">
      <alignment horizontal="center" vertical="center"/>
    </xf>
    <xf numFmtId="0" fontId="3" fillId="0" borderId="0" xfId="51" applyFont="1">
      <alignment/>
      <protection/>
    </xf>
    <xf numFmtId="43" fontId="5" fillId="0" borderId="57" xfId="41" applyFont="1" applyFill="1" applyBorder="1" applyAlignment="1">
      <alignment/>
    </xf>
    <xf numFmtId="43" fontId="5" fillId="26" borderId="46" xfId="0" applyNumberFormat="1" applyFont="1" applyFill="1" applyBorder="1" applyAlignment="1">
      <alignment/>
    </xf>
    <xf numFmtId="171" fontId="3" fillId="0" borderId="16" xfId="51" applyNumberFormat="1" applyFont="1" applyBorder="1" applyAlignment="1" applyProtection="1">
      <alignment horizontal="center" vertical="center"/>
      <protection locked="0"/>
    </xf>
    <xf numFmtId="0" fontId="3" fillId="0" borderId="10" xfId="51" applyNumberFormat="1" applyFont="1" applyBorder="1" applyAlignment="1" applyProtection="1">
      <alignment horizontal="left" vertical="center"/>
      <protection locked="0"/>
    </xf>
    <xf numFmtId="4" fontId="3" fillId="0" borderId="10" xfId="51" applyNumberFormat="1" applyFont="1" applyBorder="1" applyAlignment="1" applyProtection="1">
      <alignment horizontal="center" vertical="center"/>
      <protection locked="0"/>
    </xf>
    <xf numFmtId="0" fontId="3" fillId="0" borderId="21" xfId="51" applyNumberFormat="1" applyFont="1" applyBorder="1" applyAlignment="1" applyProtection="1">
      <alignment horizontal="center" vertical="center"/>
      <protection locked="0"/>
    </xf>
    <xf numFmtId="170" fontId="3" fillId="0" borderId="19" xfId="51" applyNumberFormat="1" applyFont="1" applyBorder="1" applyAlignment="1" applyProtection="1">
      <alignment horizontal="center" vertical="center"/>
      <protection locked="0"/>
    </xf>
    <xf numFmtId="4" fontId="3" fillId="0" borderId="10" xfId="51" applyNumberFormat="1" applyFont="1" applyBorder="1" applyAlignment="1" applyProtection="1">
      <alignment vertical="center"/>
      <protection locked="0"/>
    </xf>
    <xf numFmtId="14" fontId="3" fillId="0" borderId="19" xfId="51" applyNumberFormat="1" applyFont="1" applyBorder="1" applyAlignment="1" applyProtection="1">
      <alignment horizontal="center" vertical="center"/>
      <protection locked="0"/>
    </xf>
    <xf numFmtId="43" fontId="3" fillId="0" borderId="64" xfId="41" applyFont="1" applyBorder="1" applyAlignment="1">
      <alignment vertical="center"/>
    </xf>
    <xf numFmtId="43" fontId="3" fillId="0" borderId="65" xfId="41" applyFont="1" applyBorder="1" applyAlignment="1">
      <alignment vertical="center"/>
    </xf>
    <xf numFmtId="43" fontId="3" fillId="0" borderId="50" xfId="41" applyFont="1" applyBorder="1" applyAlignment="1">
      <alignment vertical="center"/>
    </xf>
    <xf numFmtId="43" fontId="3" fillId="0" borderId="52" xfId="41" applyFont="1" applyBorder="1" applyAlignment="1">
      <alignment vertical="center"/>
    </xf>
    <xf numFmtId="4" fontId="6" fillId="0" borderId="59" xfId="51" applyNumberFormat="1" applyFont="1" applyBorder="1">
      <alignment/>
      <protection/>
    </xf>
    <xf numFmtId="0" fontId="3" fillId="0" borderId="20" xfId="51" applyFont="1" applyBorder="1" applyAlignment="1">
      <alignment horizontal="center" vertical="center"/>
      <protection/>
    </xf>
    <xf numFmtId="14" fontId="3" fillId="0" borderId="21" xfId="51" applyNumberFormat="1" applyFont="1" applyBorder="1" applyAlignment="1">
      <alignment horizontal="center" vertical="center"/>
      <protection/>
    </xf>
    <xf numFmtId="0" fontId="3" fillId="0" borderId="21" xfId="51" applyNumberFormat="1" applyFont="1" applyBorder="1" applyAlignment="1">
      <alignment horizontal="center" vertical="center"/>
      <protection/>
    </xf>
    <xf numFmtId="171" fontId="3" fillId="0" borderId="16" xfId="51" applyNumberFormat="1" applyFont="1" applyBorder="1" applyAlignment="1" applyProtection="1">
      <alignment horizontal="center" vertical="center"/>
      <protection locked="0"/>
    </xf>
    <xf numFmtId="0" fontId="3" fillId="0" borderId="10" xfId="51" applyFont="1" applyBorder="1" applyAlignment="1" applyProtection="1">
      <alignment horizontal="left" vertical="center"/>
      <protection locked="0"/>
    </xf>
    <xf numFmtId="0" fontId="3" fillId="0" borderId="21" xfId="51" applyNumberFormat="1" applyFont="1" applyBorder="1" applyAlignment="1" applyProtection="1">
      <alignment horizontal="center" vertical="center"/>
      <protection locked="0"/>
    </xf>
    <xf numFmtId="43" fontId="5" fillId="0" borderId="49" xfId="0" applyNumberFormat="1" applyFont="1" applyBorder="1" applyAlignment="1">
      <alignment/>
    </xf>
    <xf numFmtId="43" fontId="5" fillId="0" borderId="54" xfId="0" applyNumberFormat="1" applyFont="1" applyBorder="1" applyAlignment="1">
      <alignment/>
    </xf>
    <xf numFmtId="43" fontId="5" fillId="0" borderId="56" xfId="0" applyNumberFormat="1" applyFont="1" applyBorder="1" applyAlignment="1">
      <alignment/>
    </xf>
    <xf numFmtId="43" fontId="3" fillId="0" borderId="22" xfId="41" applyFont="1" applyBorder="1" applyAlignment="1">
      <alignment horizontal="center" vertical="center"/>
    </xf>
    <xf numFmtId="43" fontId="6" fillId="25" borderId="22" xfId="41" applyFont="1" applyFill="1" applyBorder="1" applyAlignment="1">
      <alignment horizontal="center" vertical="center"/>
    </xf>
    <xf numFmtId="4" fontId="3" fillId="0" borderId="19" xfId="51" applyNumberFormat="1" applyFont="1" applyBorder="1" applyAlignment="1">
      <alignment vertical="center"/>
      <protection/>
    </xf>
    <xf numFmtId="0" fontId="3" fillId="0" borderId="0" xfId="51" applyFont="1" applyAlignment="1">
      <alignment vertical="center"/>
      <protection/>
    </xf>
    <xf numFmtId="4" fontId="3" fillId="0" borderId="0" xfId="51" applyNumberFormat="1" applyFont="1" applyAlignment="1">
      <alignment vertical="center"/>
      <protection/>
    </xf>
    <xf numFmtId="0" fontId="3" fillId="0" borderId="10" xfId="51" applyNumberFormat="1" applyFont="1" applyBorder="1" applyAlignment="1" applyProtection="1">
      <alignment vertical="center"/>
      <protection locked="0"/>
    </xf>
    <xf numFmtId="9" fontId="3" fillId="0" borderId="21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>
      <alignment/>
      <protection/>
    </xf>
    <xf numFmtId="14" fontId="10" fillId="0" borderId="0" xfId="51" applyNumberFormat="1" applyFont="1" applyAlignment="1">
      <alignment horizontal="left"/>
      <protection/>
    </xf>
    <xf numFmtId="0" fontId="9" fillId="0" borderId="0" xfId="51" applyFont="1">
      <alignment/>
      <protection/>
    </xf>
    <xf numFmtId="0" fontId="5" fillId="0" borderId="0" xfId="0" applyFont="1" applyFill="1" applyAlignment="1">
      <alignment/>
    </xf>
    <xf numFmtId="43" fontId="5" fillId="0" borderId="26" xfId="41" applyFont="1" applyBorder="1" applyAlignment="1">
      <alignment/>
    </xf>
    <xf numFmtId="0" fontId="0" fillId="0" borderId="0" xfId="0" applyAlignment="1" applyProtection="1">
      <alignment/>
      <protection locked="0"/>
    </xf>
    <xf numFmtId="43" fontId="0" fillId="0" borderId="26" xfId="41" applyFont="1" applyBorder="1" applyAlignment="1" applyProtection="1">
      <alignment/>
      <protection locked="0"/>
    </xf>
    <xf numFmtId="43" fontId="0" fillId="0" borderId="29" xfId="41" applyFont="1" applyBorder="1" applyAlignment="1" applyProtection="1">
      <alignment/>
      <protection locked="0"/>
    </xf>
    <xf numFmtId="43" fontId="0" fillId="0" borderId="27" xfId="41" applyFont="1" applyBorder="1" applyAlignment="1" applyProtection="1">
      <alignment/>
      <protection locked="0"/>
    </xf>
    <xf numFmtId="43" fontId="5" fillId="25" borderId="0" xfId="41" applyFont="1" applyFill="1" applyBorder="1" applyAlignment="1" applyProtection="1">
      <alignment/>
      <protection locked="0"/>
    </xf>
    <xf numFmtId="43" fontId="5" fillId="25" borderId="26" xfId="41" applyFont="1" applyFill="1" applyBorder="1" applyAlignment="1" applyProtection="1">
      <alignment/>
      <protection locked="0"/>
    </xf>
    <xf numFmtId="43" fontId="5" fillId="25" borderId="46" xfId="41" applyFont="1" applyFill="1" applyBorder="1" applyAlignment="1" applyProtection="1">
      <alignment/>
      <protection locked="0"/>
    </xf>
    <xf numFmtId="43" fontId="5" fillId="25" borderId="57" xfId="41" applyFont="1" applyFill="1" applyBorder="1" applyAlignment="1" applyProtection="1">
      <alignment/>
      <protection locked="0"/>
    </xf>
    <xf numFmtId="4" fontId="6" fillId="25" borderId="22" xfId="51" applyNumberFormat="1" applyFont="1" applyFill="1" applyBorder="1" applyAlignment="1">
      <alignment horizontal="center" vertical="center"/>
      <protection/>
    </xf>
    <xf numFmtId="14" fontId="3" fillId="24" borderId="24" xfId="0" applyNumberFormat="1" applyFont="1" applyFill="1" applyBorder="1" applyAlignment="1">
      <alignment horizontal="left" vertical="center"/>
    </xf>
    <xf numFmtId="14" fontId="3" fillId="24" borderId="23" xfId="0" applyNumberFormat="1" applyFont="1" applyFill="1" applyBorder="1" applyAlignment="1">
      <alignment horizontal="left" vertical="center"/>
    </xf>
    <xf numFmtId="43" fontId="0" fillId="0" borderId="0" xfId="41" applyFont="1" applyAlignment="1">
      <alignment/>
    </xf>
    <xf numFmtId="9" fontId="0" fillId="0" borderId="0" xfId="0" applyNumberFormat="1" applyFont="1" applyBorder="1" applyAlignment="1">
      <alignment/>
    </xf>
    <xf numFmtId="43" fontId="5" fillId="0" borderId="41" xfId="0" applyNumberFormat="1" applyFont="1" applyBorder="1" applyAlignment="1">
      <alignment/>
    </xf>
    <xf numFmtId="14" fontId="0" fillId="24" borderId="13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6" fillId="0" borderId="19" xfId="51" applyNumberFormat="1" applyFont="1" applyBorder="1" applyAlignment="1">
      <alignment horizontal="center" vertical="center"/>
      <protection/>
    </xf>
    <xf numFmtId="4" fontId="3" fillId="0" borderId="19" xfId="51" applyNumberFormat="1" applyFont="1" applyBorder="1" applyAlignment="1">
      <alignment horizontal="center" vertical="center"/>
      <protection/>
    </xf>
    <xf numFmtId="4" fontId="6" fillId="25" borderId="19" xfId="51" applyNumberFormat="1" applyFont="1" applyFill="1" applyBorder="1" applyAlignment="1">
      <alignment horizontal="center" vertical="center"/>
      <protection/>
    </xf>
    <xf numFmtId="4" fontId="6" fillId="25" borderId="19" xfId="51" applyNumberFormat="1" applyFont="1" applyFill="1" applyBorder="1" applyAlignment="1">
      <alignment vertical="center"/>
      <protection/>
    </xf>
    <xf numFmtId="0" fontId="0" fillId="0" borderId="10" xfId="51" applyFont="1" applyBorder="1" applyAlignment="1">
      <alignment vertical="center"/>
      <protection/>
    </xf>
    <xf numFmtId="4" fontId="3" fillId="27" borderId="19" xfId="51" applyNumberFormat="1" applyFont="1" applyFill="1" applyBorder="1" applyAlignment="1">
      <alignment vertical="center"/>
      <protection/>
    </xf>
    <xf numFmtId="4" fontId="6" fillId="27" borderId="19" xfId="51" applyNumberFormat="1" applyFont="1" applyFill="1" applyBorder="1" applyAlignment="1">
      <alignment horizontal="center" vertical="center"/>
      <protection/>
    </xf>
    <xf numFmtId="0" fontId="3" fillId="0" borderId="18" xfId="51" applyNumberFormat="1" applyFont="1" applyBorder="1" applyAlignment="1" applyProtection="1">
      <alignment horizontal="left" vertical="center"/>
      <protection locked="0"/>
    </xf>
    <xf numFmtId="0" fontId="3" fillId="0" borderId="10" xfId="51" applyNumberFormat="1" applyFont="1" applyBorder="1" applyAlignment="1" applyProtection="1">
      <alignment horizontal="left" vertical="center"/>
      <protection locked="0"/>
    </xf>
    <xf numFmtId="0" fontId="3" fillId="0" borderId="20" xfId="51" applyNumberFormat="1" applyFont="1" applyBorder="1" applyAlignment="1" applyProtection="1">
      <alignment horizontal="center" vertical="center"/>
      <protection locked="0"/>
    </xf>
    <xf numFmtId="4" fontId="3" fillId="0" borderId="10" xfId="51" applyNumberFormat="1" applyFont="1" applyBorder="1" applyAlignment="1" applyProtection="1">
      <alignment horizontal="center" vertical="center"/>
      <protection locked="0"/>
    </xf>
    <xf numFmtId="170" fontId="3" fillId="0" borderId="16" xfId="51" applyNumberFormat="1" applyFont="1" applyBorder="1" applyAlignment="1" applyProtection="1">
      <alignment horizontal="center" vertical="center"/>
      <protection locked="0"/>
    </xf>
    <xf numFmtId="170" fontId="3" fillId="0" borderId="19" xfId="51" applyNumberFormat="1" applyFont="1" applyBorder="1" applyAlignment="1" applyProtection="1">
      <alignment horizontal="center" vertical="center"/>
      <protection locked="0"/>
    </xf>
    <xf numFmtId="0" fontId="3" fillId="0" borderId="21" xfId="51" applyFont="1" applyBorder="1" applyAlignment="1" applyProtection="1">
      <alignment vertical="center"/>
      <protection locked="0"/>
    </xf>
    <xf numFmtId="14" fontId="3" fillId="0" borderId="16" xfId="51" applyNumberFormat="1" applyFont="1" applyBorder="1" applyAlignment="1" applyProtection="1">
      <alignment horizontal="center" vertical="center"/>
      <protection locked="0"/>
    </xf>
    <xf numFmtId="14" fontId="3" fillId="0" borderId="19" xfId="51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3" fontId="12" fillId="0" borderId="30" xfId="41" applyFont="1" applyBorder="1" applyAlignment="1" applyProtection="1">
      <alignment/>
      <protection locked="0"/>
    </xf>
    <xf numFmtId="43" fontId="5" fillId="0" borderId="66" xfId="41" applyFont="1" applyBorder="1" applyAlignment="1">
      <alignment horizontal="left"/>
    </xf>
    <xf numFmtId="0" fontId="0" fillId="0" borderId="67" xfId="0" applyBorder="1" applyAlignment="1">
      <alignment/>
    </xf>
    <xf numFmtId="43" fontId="0" fillId="0" borderId="68" xfId="41" applyFont="1" applyBorder="1" applyAlignment="1">
      <alignment/>
    </xf>
    <xf numFmtId="0" fontId="0" fillId="0" borderId="69" xfId="0" applyBorder="1" applyAlignment="1">
      <alignment/>
    </xf>
    <xf numFmtId="43" fontId="5" fillId="21" borderId="0" xfId="41" applyFont="1" applyFill="1" applyAlignment="1" applyProtection="1">
      <alignment/>
      <protection locked="0"/>
    </xf>
    <xf numFmtId="10" fontId="0" fillId="0" borderId="0" xfId="0" applyNumberFormat="1" applyAlignment="1">
      <alignment/>
    </xf>
    <xf numFmtId="43" fontId="0" fillId="0" borderId="69" xfId="0" applyNumberFormat="1" applyBorder="1" applyAlignment="1">
      <alignment/>
    </xf>
    <xf numFmtId="10" fontId="5" fillId="25" borderId="0" xfId="0" applyNumberFormat="1" applyFont="1" applyFill="1" applyAlignment="1" applyProtection="1">
      <alignment/>
      <protection locked="0"/>
    </xf>
    <xf numFmtId="43" fontId="0" fillId="0" borderId="0" xfId="41" applyFont="1" applyAlignment="1" applyProtection="1">
      <alignment/>
      <protection/>
    </xf>
    <xf numFmtId="43" fontId="0" fillId="0" borderId="70" xfId="41" applyFont="1" applyBorder="1" applyAlignment="1">
      <alignment/>
    </xf>
    <xf numFmtId="43" fontId="0" fillId="0" borderId="71" xfId="0" applyNumberFormat="1" applyBorder="1" applyAlignment="1">
      <alignment/>
    </xf>
    <xf numFmtId="43" fontId="5" fillId="21" borderId="28" xfId="41" applyFont="1" applyFill="1" applyBorder="1" applyAlignment="1" applyProtection="1">
      <alignment/>
      <protection locked="0"/>
    </xf>
    <xf numFmtId="43" fontId="0" fillId="0" borderId="72" xfId="41" applyFont="1" applyBorder="1" applyAlignment="1">
      <alignment/>
    </xf>
    <xf numFmtId="43" fontId="5" fillId="0" borderId="73" xfId="41" applyFont="1" applyBorder="1" applyAlignment="1">
      <alignment/>
    </xf>
    <xf numFmtId="0" fontId="0" fillId="0" borderId="74" xfId="0" applyBorder="1" applyAlignment="1" quotePrefix="1">
      <alignment/>
    </xf>
    <xf numFmtId="0" fontId="5" fillId="0" borderId="0" xfId="0" applyFont="1" applyAlignment="1">
      <alignment horizontal="left"/>
    </xf>
    <xf numFmtId="43" fontId="5" fillId="0" borderId="53" xfId="41" applyFont="1" applyFill="1" applyBorder="1" applyAlignment="1">
      <alignment/>
    </xf>
    <xf numFmtId="14" fontId="5" fillId="21" borderId="0" xfId="41" applyNumberFormat="1" applyFont="1" applyFill="1" applyAlignment="1" applyProtection="1">
      <alignment/>
      <protection locked="0"/>
    </xf>
    <xf numFmtId="43" fontId="5" fillId="21" borderId="0" xfId="0" applyNumberFormat="1" applyFont="1" applyFill="1" applyAlignment="1" applyProtection="1">
      <alignment/>
      <protection locked="0"/>
    </xf>
    <xf numFmtId="14" fontId="0" fillId="0" borderId="0" xfId="0" applyNumberFormat="1" applyAlignment="1" quotePrefix="1">
      <alignment horizontal="left"/>
    </xf>
    <xf numFmtId="43" fontId="5" fillId="21" borderId="0" xfId="41" applyNumberFormat="1" applyFont="1" applyFill="1" applyAlignment="1" applyProtection="1">
      <alignment/>
      <protection locked="0"/>
    </xf>
    <xf numFmtId="14" fontId="0" fillId="0" borderId="0" xfId="0" applyNumberFormat="1" applyAlignment="1">
      <alignment horizontal="left"/>
    </xf>
    <xf numFmtId="43" fontId="0" fillId="21" borderId="0" xfId="41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43" fontId="0" fillId="21" borderId="0" xfId="41" applyFont="1" applyFill="1" applyBorder="1" applyAlignment="1" applyProtection="1">
      <alignment/>
      <protection locked="0"/>
    </xf>
    <xf numFmtId="43" fontId="0" fillId="21" borderId="28" xfId="41" applyFont="1" applyFill="1" applyBorder="1" applyAlignment="1" applyProtection="1">
      <alignment/>
      <protection locked="0"/>
    </xf>
    <xf numFmtId="43" fontId="0" fillId="0" borderId="53" xfId="41" applyFont="1" applyBorder="1" applyAlignment="1">
      <alignment/>
    </xf>
    <xf numFmtId="43" fontId="5" fillId="20" borderId="73" xfId="41" applyFont="1" applyFill="1" applyBorder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28" borderId="0" xfId="0" applyFont="1" applyFill="1" applyAlignment="1">
      <alignment/>
    </xf>
    <xf numFmtId="43" fontId="0" fillId="28" borderId="0" xfId="41" applyFont="1" applyFill="1" applyAlignment="1">
      <alignment/>
    </xf>
    <xf numFmtId="0" fontId="0" fillId="28" borderId="0" xfId="0" applyFill="1" applyAlignment="1">
      <alignment/>
    </xf>
    <xf numFmtId="14" fontId="3" fillId="0" borderId="21" xfId="51" applyNumberFormat="1" applyFont="1" applyBorder="1" applyAlignment="1" applyProtection="1">
      <alignment horizontal="center" vertical="center"/>
      <protection locked="0"/>
    </xf>
    <xf numFmtId="0" fontId="3" fillId="0" borderId="10" xfId="51" applyFont="1" applyBorder="1" applyAlignment="1" applyProtection="1">
      <alignment vertical="center"/>
      <protection locked="0"/>
    </xf>
    <xf numFmtId="0" fontId="3" fillId="0" borderId="19" xfId="51" applyNumberFormat="1" applyFont="1" applyBorder="1" applyAlignment="1" applyProtection="1">
      <alignment horizontal="center" vertical="center"/>
      <protection locked="0"/>
    </xf>
    <xf numFmtId="0" fontId="3" fillId="0" borderId="10" xfId="51" applyFont="1" applyBorder="1" applyAlignment="1" applyProtection="1">
      <alignment vertical="center"/>
      <protection locked="0"/>
    </xf>
    <xf numFmtId="14" fontId="6" fillId="0" borderId="19" xfId="51" applyNumberFormat="1" applyFont="1" applyBorder="1" applyAlignment="1" applyProtection="1">
      <alignment horizontal="center" vertical="center"/>
      <protection locked="0"/>
    </xf>
    <xf numFmtId="14" fontId="6" fillId="0" borderId="21" xfId="51" applyNumberFormat="1" applyFont="1" applyBorder="1" applyAlignment="1" applyProtection="1">
      <alignment horizontal="center" vertical="center"/>
      <protection locked="0"/>
    </xf>
    <xf numFmtId="0" fontId="6" fillId="0" borderId="10" xfId="51" applyFont="1" applyBorder="1" applyAlignment="1" applyProtection="1">
      <alignment vertical="center"/>
      <protection locked="0"/>
    </xf>
    <xf numFmtId="0" fontId="6" fillId="0" borderId="19" xfId="51" applyNumberFormat="1" applyFont="1" applyBorder="1" applyAlignment="1" applyProtection="1">
      <alignment horizontal="center" vertical="center"/>
      <protection locked="0"/>
    </xf>
    <xf numFmtId="0" fontId="6" fillId="0" borderId="21" xfId="51" applyNumberFormat="1" applyFont="1" applyBorder="1" applyAlignment="1" applyProtection="1">
      <alignment horizontal="center" vertical="center"/>
      <protection locked="0"/>
    </xf>
    <xf numFmtId="170" fontId="6" fillId="0" borderId="19" xfId="51" applyNumberFormat="1" applyFont="1" applyBorder="1" applyAlignment="1" applyProtection="1">
      <alignment horizontal="center" vertical="center"/>
      <protection locked="0"/>
    </xf>
    <xf numFmtId="0" fontId="3" fillId="0" borderId="19" xfId="51" applyFont="1" applyBorder="1" applyAlignment="1" applyProtection="1">
      <alignment vertical="center"/>
      <protection locked="0"/>
    </xf>
    <xf numFmtId="0" fontId="3" fillId="0" borderId="21" xfId="51" applyFont="1" applyBorder="1" applyAlignment="1" applyProtection="1">
      <alignment vertical="center"/>
      <protection locked="0"/>
    </xf>
    <xf numFmtId="0" fontId="9" fillId="0" borderId="10" xfId="51" applyFont="1" applyBorder="1" applyAlignment="1" applyProtection="1">
      <alignment vertical="center"/>
      <protection locked="0"/>
    </xf>
    <xf numFmtId="0" fontId="3" fillId="0" borderId="10" xfId="51" applyNumberFormat="1" applyFont="1" applyBorder="1" applyAlignment="1" applyProtection="1">
      <alignment vertical="center"/>
      <protection locked="0"/>
    </xf>
    <xf numFmtId="0" fontId="3" fillId="0" borderId="19" xfId="51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" fontId="6" fillId="0" borderId="10" xfId="51" applyNumberFormat="1" applyFont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center" vertical="center"/>
      <protection locked="0"/>
    </xf>
    <xf numFmtId="0" fontId="3" fillId="0" borderId="20" xfId="51" applyFont="1" applyBorder="1" applyAlignment="1" applyProtection="1">
      <alignment horizontal="center" vertical="center"/>
      <protection locked="0"/>
    </xf>
    <xf numFmtId="0" fontId="6" fillId="0" borderId="18" xfId="51" applyNumberFormat="1" applyFont="1" applyBorder="1" applyAlignment="1" applyProtection="1">
      <alignment horizontal="center" vertical="center"/>
      <protection locked="0"/>
    </xf>
    <xf numFmtId="0" fontId="3" fillId="0" borderId="16" xfId="51" applyNumberFormat="1" applyFont="1" applyBorder="1" applyAlignment="1" applyProtection="1">
      <alignment horizontal="center" vertical="center"/>
      <protection locked="0"/>
    </xf>
    <xf numFmtId="170" fontId="3" fillId="0" borderId="16" xfId="51" applyNumberFormat="1" applyFont="1" applyBorder="1" applyAlignment="1" applyProtection="1">
      <alignment horizontal="center" vertical="center"/>
      <protection locked="0"/>
    </xf>
    <xf numFmtId="0" fontId="3" fillId="0" borderId="19" xfId="51" applyFont="1" applyBorder="1" applyAlignment="1" applyProtection="1">
      <alignment horizontal="center" vertical="center"/>
      <protection locked="0"/>
    </xf>
    <xf numFmtId="0" fontId="3" fillId="0" borderId="21" xfId="51" applyFont="1" applyBorder="1" applyAlignment="1" applyProtection="1">
      <alignment horizontal="center" vertical="center"/>
      <protection locked="0"/>
    </xf>
    <xf numFmtId="0" fontId="6" fillId="0" borderId="10" xfId="51" applyNumberFormat="1" applyFont="1" applyBorder="1" applyAlignment="1" applyProtection="1">
      <alignment vertical="center"/>
      <protection locked="0"/>
    </xf>
    <xf numFmtId="4" fontId="3" fillId="0" borderId="19" xfId="51" applyNumberFormat="1" applyFont="1" applyBorder="1" applyAlignment="1" applyProtection="1">
      <alignment vertical="center"/>
      <protection locked="0"/>
    </xf>
    <xf numFmtId="4" fontId="3" fillId="0" borderId="19" xfId="51" applyNumberFormat="1" applyFont="1" applyFill="1" applyBorder="1" applyAlignment="1" applyProtection="1">
      <alignment vertical="center"/>
      <protection locked="0"/>
    </xf>
    <xf numFmtId="14" fontId="3" fillId="0" borderId="16" xfId="51" applyNumberFormat="1" applyFont="1" applyBorder="1" applyAlignment="1" applyProtection="1">
      <alignment horizontal="center" vertical="center"/>
      <protection locked="0"/>
    </xf>
    <xf numFmtId="14" fontId="3" fillId="0" borderId="20" xfId="51" applyNumberFormat="1" applyFont="1" applyBorder="1" applyAlignment="1" applyProtection="1">
      <alignment horizontal="center" vertical="center"/>
      <protection locked="0"/>
    </xf>
    <xf numFmtId="0" fontId="3" fillId="0" borderId="18" xfId="51" applyFont="1" applyBorder="1" applyAlignment="1" applyProtection="1">
      <alignment vertical="center"/>
      <protection locked="0"/>
    </xf>
    <xf numFmtId="0" fontId="3" fillId="0" borderId="20" xfId="51" applyNumberFormat="1" applyFont="1" applyBorder="1" applyAlignment="1" applyProtection="1">
      <alignment horizontal="center" vertical="center"/>
      <protection locked="0"/>
    </xf>
    <xf numFmtId="4" fontId="3" fillId="0" borderId="18" xfId="51" applyNumberFormat="1" applyFont="1" applyBorder="1" applyAlignment="1" applyProtection="1">
      <alignment vertical="center"/>
      <protection locked="0"/>
    </xf>
    <xf numFmtId="4" fontId="3" fillId="0" borderId="16" xfId="51" applyNumberFormat="1" applyFont="1" applyBorder="1" applyAlignment="1" applyProtection="1">
      <alignment vertical="center"/>
      <protection locked="0"/>
    </xf>
    <xf numFmtId="4" fontId="6" fillId="0" borderId="19" xfId="51" applyNumberFormat="1" applyFont="1" applyBorder="1" applyAlignment="1" applyProtection="1">
      <alignment vertical="center"/>
      <protection locked="0"/>
    </xf>
    <xf numFmtId="43" fontId="13" fillId="25" borderId="38" xfId="41" applyFont="1" applyFill="1" applyBorder="1" applyAlignment="1" applyProtection="1">
      <alignment/>
      <protection locked="0"/>
    </xf>
    <xf numFmtId="43" fontId="13" fillId="0" borderId="28" xfId="41" applyFont="1" applyBorder="1" applyAlignment="1" applyProtection="1">
      <alignment/>
      <protection locked="0"/>
    </xf>
    <xf numFmtId="43" fontId="13" fillId="25" borderId="75" xfId="41" applyFont="1" applyFill="1" applyBorder="1" applyAlignment="1" applyProtection="1">
      <alignment/>
      <protection locked="0"/>
    </xf>
    <xf numFmtId="43" fontId="13" fillId="0" borderId="76" xfId="41" applyFont="1" applyBorder="1" applyAlignment="1" applyProtection="1">
      <alignment/>
      <protection locked="0"/>
    </xf>
    <xf numFmtId="43" fontId="13" fillId="27" borderId="38" xfId="41" applyFont="1" applyFill="1" applyBorder="1" applyAlignment="1">
      <alignment/>
    </xf>
    <xf numFmtId="43" fontId="13" fillId="25" borderId="28" xfId="41" applyFont="1" applyFill="1" applyBorder="1" applyAlignment="1" applyProtection="1">
      <alignment/>
      <protection locked="0"/>
    </xf>
    <xf numFmtId="43" fontId="13" fillId="25" borderId="76" xfId="41" applyFont="1" applyFill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43" fontId="13" fillId="25" borderId="0" xfId="41" applyFont="1" applyFill="1" applyAlignment="1" applyProtection="1">
      <alignment/>
      <protection locked="0"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/>
    </xf>
    <xf numFmtId="43" fontId="13" fillId="0" borderId="14" xfId="41" applyFont="1" applyBorder="1" applyAlignment="1" applyProtection="1">
      <alignment/>
      <protection/>
    </xf>
    <xf numFmtId="43" fontId="13" fillId="0" borderId="0" xfId="41" applyFont="1" applyAlignment="1" applyProtection="1">
      <alignment/>
      <protection/>
    </xf>
    <xf numFmtId="43" fontId="13" fillId="0" borderId="44" xfId="41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43" fontId="12" fillId="0" borderId="22" xfId="41" applyFont="1" applyBorder="1" applyAlignment="1" applyProtection="1">
      <alignment/>
      <protection/>
    </xf>
    <xf numFmtId="43" fontId="12" fillId="0" borderId="25" xfId="41" applyFont="1" applyBorder="1" applyAlignment="1" applyProtection="1">
      <alignment/>
      <protection/>
    </xf>
    <xf numFmtId="43" fontId="12" fillId="0" borderId="77" xfId="41" applyFont="1" applyBorder="1" applyAlignment="1" applyProtection="1">
      <alignment/>
      <protection/>
    </xf>
    <xf numFmtId="43" fontId="13" fillId="0" borderId="44" xfId="41" applyFont="1" applyBorder="1" applyAlignment="1" applyProtection="1">
      <alignment/>
      <protection locked="0"/>
    </xf>
    <xf numFmtId="14" fontId="12" fillId="27" borderId="0" xfId="0" applyNumberFormat="1" applyFont="1" applyFill="1" applyAlignment="1">
      <alignment/>
    </xf>
    <xf numFmtId="14" fontId="3" fillId="0" borderId="21" xfId="51" applyNumberFormat="1" applyFont="1" applyBorder="1" applyAlignment="1" applyProtection="1">
      <alignment horizontal="center" vertical="center"/>
      <protection locked="0"/>
    </xf>
    <xf numFmtId="4" fontId="3" fillId="0" borderId="10" xfId="51" applyNumberFormat="1" applyFont="1" applyBorder="1" applyAlignment="1" applyProtection="1">
      <alignment vertical="center"/>
      <protection locked="0"/>
    </xf>
    <xf numFmtId="0" fontId="3" fillId="0" borderId="19" xfId="51" applyFont="1" applyBorder="1" applyAlignment="1" applyProtection="1">
      <alignment vertical="center"/>
      <protection locked="0"/>
    </xf>
    <xf numFmtId="4" fontId="3" fillId="0" borderId="16" xfId="51" applyNumberFormat="1" applyFont="1" applyBorder="1" applyAlignment="1" applyProtection="1">
      <alignment horizontal="center" vertical="center"/>
      <protection/>
    </xf>
    <xf numFmtId="4" fontId="3" fillId="0" borderId="14" xfId="51" applyNumberFormat="1" applyFont="1" applyBorder="1" applyAlignment="1" applyProtection="1">
      <alignment horizontal="center" vertical="center"/>
      <protection/>
    </xf>
    <xf numFmtId="0" fontId="3" fillId="0" borderId="18" xfId="51" applyNumberFormat="1" applyFont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49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0" xfId="51" applyNumberFormat="1" applyFont="1">
      <alignment/>
      <protection/>
    </xf>
    <xf numFmtId="0" fontId="0" fillId="0" borderId="0" xfId="51" applyFont="1" applyProtection="1">
      <alignment/>
      <protection locked="0"/>
    </xf>
    <xf numFmtId="0" fontId="5" fillId="0" borderId="0" xfId="51" applyNumberFormat="1" applyFont="1" applyAlignment="1">
      <alignment horizontal="center"/>
      <protection/>
    </xf>
    <xf numFmtId="0" fontId="5" fillId="0" borderId="0" xfId="51" applyNumberFormat="1" applyFont="1">
      <alignment/>
      <protection/>
    </xf>
    <xf numFmtId="0" fontId="5" fillId="0" borderId="0" xfId="51" applyFont="1">
      <alignment/>
      <protection/>
    </xf>
    <xf numFmtId="0" fontId="0" fillId="25" borderId="0" xfId="51" applyFont="1" applyFill="1">
      <alignment/>
      <protection/>
    </xf>
    <xf numFmtId="0" fontId="0" fillId="0" borderId="0" xfId="51" applyNumberFormat="1" applyFont="1" applyAlignment="1">
      <alignment horizontal="right"/>
      <protection/>
    </xf>
    <xf numFmtId="0" fontId="23" fillId="25" borderId="0" xfId="51" applyNumberFormat="1" applyFont="1" applyFill="1">
      <alignment/>
      <protection/>
    </xf>
    <xf numFmtId="0" fontId="23" fillId="0" borderId="0" xfId="0" applyFont="1" applyAlignment="1">
      <alignment/>
    </xf>
    <xf numFmtId="0" fontId="3" fillId="0" borderId="0" xfId="51" applyNumberFormat="1" applyFont="1">
      <alignment/>
      <protection/>
    </xf>
    <xf numFmtId="43" fontId="3" fillId="0" borderId="0" xfId="41" applyFont="1" applyAlignment="1">
      <alignment/>
    </xf>
    <xf numFmtId="49" fontId="0" fillId="24" borderId="15" xfId="0" applyNumberFormat="1" applyFont="1" applyFill="1" applyBorder="1" applyAlignment="1">
      <alignment horizontal="left" vertical="center"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 quotePrefix="1">
      <alignment/>
    </xf>
    <xf numFmtId="0" fontId="0" fillId="0" borderId="83" xfId="0" applyBorder="1" applyAlignment="1">
      <alignment/>
    </xf>
    <xf numFmtId="0" fontId="0" fillId="0" borderId="60" xfId="0" applyBorder="1" applyAlignment="1">
      <alignment/>
    </xf>
    <xf numFmtId="0" fontId="0" fillId="0" borderId="84" xfId="0" applyBorder="1" applyAlignment="1">
      <alignment/>
    </xf>
    <xf numFmtId="0" fontId="0" fillId="0" borderId="76" xfId="0" applyFont="1" applyBorder="1" applyAlignment="1">
      <alignment/>
    </xf>
    <xf numFmtId="0" fontId="0" fillId="0" borderId="76" xfId="0" applyFont="1" applyBorder="1" applyAlignment="1" quotePrefix="1">
      <alignment/>
    </xf>
    <xf numFmtId="0" fontId="0" fillId="0" borderId="85" xfId="0" applyBorder="1" applyAlignment="1">
      <alignment/>
    </xf>
    <xf numFmtId="0" fontId="0" fillId="0" borderId="50" xfId="0" applyBorder="1" applyAlignment="1">
      <alignment/>
    </xf>
    <xf numFmtId="0" fontId="0" fillId="0" borderId="76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20" borderId="34" xfId="0" applyFill="1" applyBorder="1" applyAlignment="1">
      <alignment/>
    </xf>
    <xf numFmtId="0" fontId="0" fillId="20" borderId="46" xfId="0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43" fontId="0" fillId="0" borderId="86" xfId="41" applyFont="1" applyBorder="1" applyAlignment="1">
      <alignment/>
    </xf>
    <xf numFmtId="0" fontId="5" fillId="0" borderId="76" xfId="0" applyFont="1" applyBorder="1" applyAlignment="1">
      <alignment/>
    </xf>
    <xf numFmtId="43" fontId="0" fillId="0" borderId="59" xfId="41" applyFont="1" applyBorder="1" applyAlignment="1">
      <alignment/>
    </xf>
    <xf numFmtId="43" fontId="0" fillId="0" borderId="25" xfId="41" applyFont="1" applyBorder="1" applyAlignment="1">
      <alignment/>
    </xf>
    <xf numFmtId="43" fontId="0" fillId="0" borderId="87" xfId="41" applyFont="1" applyBorder="1" applyAlignment="1">
      <alignment/>
    </xf>
    <xf numFmtId="43" fontId="0" fillId="0" borderId="86" xfId="0" applyNumberFormat="1" applyBorder="1" applyAlignment="1">
      <alignment/>
    </xf>
    <xf numFmtId="43" fontId="0" fillId="0" borderId="59" xfId="0" applyNumberFormat="1" applyBorder="1" applyAlignment="1">
      <alignment/>
    </xf>
    <xf numFmtId="43" fontId="0" fillId="0" borderId="25" xfId="0" applyNumberFormat="1" applyBorder="1" applyAlignment="1">
      <alignment/>
    </xf>
    <xf numFmtId="43" fontId="0" fillId="0" borderId="87" xfId="0" applyNumberFormat="1" applyBorder="1" applyAlignment="1">
      <alignment/>
    </xf>
    <xf numFmtId="43" fontId="0" fillId="0" borderId="34" xfId="0" applyNumberFormat="1" applyBorder="1" applyAlignment="1">
      <alignment/>
    </xf>
    <xf numFmtId="43" fontId="0" fillId="0" borderId="46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57" xfId="0" applyNumberFormat="1" applyBorder="1" applyAlignment="1">
      <alignment/>
    </xf>
    <xf numFmtId="43" fontId="0" fillId="0" borderId="88" xfId="0" applyNumberFormat="1" applyBorder="1" applyAlignment="1">
      <alignment/>
    </xf>
    <xf numFmtId="43" fontId="0" fillId="0" borderId="89" xfId="0" applyNumberFormat="1" applyBorder="1" applyAlignment="1">
      <alignment/>
    </xf>
    <xf numFmtId="43" fontId="0" fillId="0" borderId="90" xfId="0" applyNumberFormat="1" applyBorder="1" applyAlignment="1">
      <alignment/>
    </xf>
    <xf numFmtId="43" fontId="0" fillId="0" borderId="91" xfId="0" applyNumberFormat="1" applyBorder="1" applyAlignment="1">
      <alignment/>
    </xf>
    <xf numFmtId="0" fontId="0" fillId="0" borderId="92" xfId="0" applyBorder="1" applyAlignment="1">
      <alignment/>
    </xf>
    <xf numFmtId="0" fontId="0" fillId="0" borderId="0" xfId="0" applyAlignment="1" quotePrefix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6" fillId="20" borderId="0" xfId="0" applyFont="1" applyFill="1" applyAlignment="1">
      <alignment/>
    </xf>
    <xf numFmtId="0" fontId="5" fillId="20" borderId="66" xfId="0" applyFont="1" applyFill="1" applyBorder="1" applyAlignment="1">
      <alignment/>
    </xf>
    <xf numFmtId="0" fontId="5" fillId="20" borderId="68" xfId="0" applyFont="1" applyFill="1" applyBorder="1" applyAlignment="1">
      <alignment horizontal="center"/>
    </xf>
    <xf numFmtId="0" fontId="5" fillId="20" borderId="93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21" xfId="51" applyNumberFormat="1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wrapText="1"/>
    </xf>
    <xf numFmtId="0" fontId="5" fillId="26" borderId="0" xfId="0" applyFont="1" applyFill="1" applyAlignment="1">
      <alignment/>
    </xf>
    <xf numFmtId="0" fontId="0" fillId="26" borderId="0" xfId="0" applyFill="1" applyAlignment="1">
      <alignment/>
    </xf>
    <xf numFmtId="0" fontId="5" fillId="24" borderId="2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51" applyFont="1" applyAlignment="1">
      <alignment horizontal="left" wrapText="1"/>
      <protection/>
    </xf>
    <xf numFmtId="0" fontId="0" fillId="20" borderId="0" xfId="51" applyNumberFormat="1" applyFont="1" applyFill="1" applyAlignment="1">
      <alignment horizontal="center"/>
      <protection/>
    </xf>
    <xf numFmtId="0" fontId="4" fillId="0" borderId="17" xfId="0" applyFont="1" applyBorder="1" applyAlignment="1">
      <alignment horizontal="center"/>
    </xf>
    <xf numFmtId="0" fontId="5" fillId="24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4" fontId="0" fillId="24" borderId="0" xfId="0" applyNumberFormat="1" applyFont="1" applyFill="1" applyBorder="1" applyAlignment="1">
      <alignment horizontal="center" vertical="center"/>
    </xf>
    <xf numFmtId="0" fontId="0" fillId="24" borderId="23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15" xfId="0" applyNumberFormat="1" applyFont="1" applyFill="1" applyBorder="1" applyAlignment="1">
      <alignment horizontal="center" vertical="center"/>
    </xf>
    <xf numFmtId="0" fontId="6" fillId="24" borderId="21" xfId="51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" fontId="6" fillId="24" borderId="21" xfId="51" applyNumberFormat="1" applyFont="1" applyFill="1" applyBorder="1" applyAlignment="1" applyProtection="1">
      <alignment horizontal="center" vertical="center"/>
      <protection/>
    </xf>
    <xf numFmtId="174" fontId="0" fillId="24" borderId="0" xfId="0" applyNumberFormat="1" applyFont="1" applyFill="1" applyBorder="1" applyAlignment="1">
      <alignment horizontal="left" vertical="center"/>
    </xf>
    <xf numFmtId="0" fontId="12" fillId="0" borderId="61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14" fontId="12" fillId="0" borderId="30" xfId="0" applyNumberFormat="1" applyFont="1" applyBorder="1" applyAlignment="1">
      <alignment horizontal="center"/>
    </xf>
    <xf numFmtId="0" fontId="3" fillId="0" borderId="21" xfId="51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21" xfId="51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left"/>
    </xf>
    <xf numFmtId="49" fontId="0" fillId="0" borderId="76" xfId="0" applyNumberFormat="1" applyBorder="1" applyAlignment="1">
      <alignment horizontal="left" wrapText="1"/>
    </xf>
    <xf numFmtId="49" fontId="13" fillId="0" borderId="76" xfId="0" applyNumberFormat="1" applyFont="1" applyBorder="1" applyAlignment="1">
      <alignment horizontal="left"/>
    </xf>
    <xf numFmtId="49" fontId="0" fillId="0" borderId="28" xfId="0" applyNumberFormat="1" applyBorder="1" applyAlignment="1">
      <alignment horizontal="left" wrapText="1"/>
    </xf>
    <xf numFmtId="49" fontId="13" fillId="0" borderId="28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 wrapText="1"/>
    </xf>
    <xf numFmtId="49" fontId="18" fillId="0" borderId="41" xfId="0" applyNumberFormat="1" applyFont="1" applyBorder="1" applyAlignment="1">
      <alignment horizontal="left" wrapText="1"/>
    </xf>
    <xf numFmtId="49" fontId="0" fillId="0" borderId="76" xfId="0" applyNumberFormat="1" applyFont="1" applyBorder="1" applyAlignment="1">
      <alignment horizontal="left" wrapText="1"/>
    </xf>
    <xf numFmtId="0" fontId="12" fillId="0" borderId="28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/>
    </xf>
    <xf numFmtId="0" fontId="5" fillId="24" borderId="23" xfId="0" applyFont="1" applyFill="1" applyBorder="1" applyAlignment="1" quotePrefix="1">
      <alignment horizontal="center" vertical="center"/>
    </xf>
    <xf numFmtId="0" fontId="6" fillId="24" borderId="21" xfId="51" applyNumberFormat="1" applyFont="1" applyFill="1" applyBorder="1" applyAlignment="1" applyProtection="1">
      <alignment horizontal="center" vertical="center" wrapText="1"/>
      <protection/>
    </xf>
    <xf numFmtId="4" fontId="6" fillId="24" borderId="21" xfId="51" applyNumberFormat="1" applyFont="1" applyFill="1" applyBorder="1" applyAlignment="1" applyProtection="1">
      <alignment horizontal="center" vertical="center" wrapText="1"/>
      <protection/>
    </xf>
    <xf numFmtId="0" fontId="2" fillId="24" borderId="2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/>
    </xf>
    <xf numFmtId="0" fontId="5" fillId="0" borderId="81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bschluss 1999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-0.02875"/>
          <c:w val="0.9192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Delkredere!$C$41:$G$41</c:f>
              <c:strCache/>
            </c:strRef>
          </c:cat>
          <c:val>
            <c:numRef>
              <c:f>Delkredere!$C$42:$G$42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Delkredere!$C$41:$G$41</c:f>
              <c:strCache/>
            </c:strRef>
          </c:cat>
          <c:val>
            <c:numRef>
              <c:f>Delkredere!$C$43:$G$43</c:f>
              <c:numCache/>
            </c:numRef>
          </c:val>
        </c:ser>
        <c:axId val="38740070"/>
        <c:axId val="13116311"/>
      </c:bar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16311"/>
        <c:crosses val="autoZero"/>
        <c:auto val="1"/>
        <c:lblOffset val="100"/>
        <c:tickLblSkip val="1"/>
        <c:noMultiLvlLbl val="0"/>
      </c:catAx>
      <c:valAx>
        <c:axId val="13116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0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49</xdr:row>
      <xdr:rowOff>114300</xdr:rowOff>
    </xdr:from>
    <xdr:to>
      <xdr:col>3</xdr:col>
      <xdr:colOff>619125</xdr:colOff>
      <xdr:row>66</xdr:row>
      <xdr:rowOff>104775</xdr:rowOff>
    </xdr:to>
    <xdr:graphicFrame>
      <xdr:nvGraphicFramePr>
        <xdr:cNvPr id="1" name="Diagramm 3"/>
        <xdr:cNvGraphicFramePr/>
      </xdr:nvGraphicFramePr>
      <xdr:xfrm>
        <a:off x="95250" y="8201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2"/>
  </sheetPr>
  <dimension ref="A1:E42"/>
  <sheetViews>
    <sheetView showGridLines="0" zoomScaleSheetLayoutView="125" zoomScalePageLayoutView="0" workbookViewId="0" topLeftCell="A4">
      <selection activeCell="C39" sqref="C39"/>
    </sheetView>
  </sheetViews>
  <sheetFormatPr defaultColWidth="11.421875" defaultRowHeight="15" customHeight="1"/>
  <cols>
    <col min="1" max="1" width="10.7109375" style="62" customWidth="1"/>
    <col min="2" max="2" width="1.7109375" style="62" customWidth="1"/>
    <col min="3" max="3" width="38.7109375" style="63" customWidth="1"/>
    <col min="4" max="4" width="1.7109375" style="64" customWidth="1"/>
    <col min="5" max="5" width="38.7109375" style="64" customWidth="1"/>
    <col min="6" max="16384" width="11.421875" style="63" customWidth="1"/>
  </cols>
  <sheetData>
    <row r="1" spans="1:5" s="4" customFormat="1" ht="63" customHeight="1">
      <c r="A1" s="2"/>
      <c r="B1" s="2"/>
      <c r="C1" s="3"/>
      <c r="D1" s="3"/>
      <c r="E1" s="3"/>
    </row>
    <row r="2" spans="1:5" s="124" customFormat="1" ht="4.5" customHeight="1">
      <c r="A2" s="120"/>
      <c r="B2" s="121"/>
      <c r="C2" s="121"/>
      <c r="D2" s="122"/>
      <c r="E2" s="123"/>
    </row>
    <row r="3" spans="1:5" s="124" customFormat="1" ht="15" customHeight="1">
      <c r="A3" s="125" t="s">
        <v>11</v>
      </c>
      <c r="B3" s="126"/>
      <c r="C3" s="425" t="s">
        <v>252</v>
      </c>
      <c r="D3" s="127"/>
      <c r="E3" s="128"/>
    </row>
    <row r="4" spans="1:5" s="124" customFormat="1" ht="15" customHeight="1">
      <c r="A4" s="125" t="s">
        <v>12</v>
      </c>
      <c r="B4" s="126"/>
      <c r="C4" s="426" t="s">
        <v>256</v>
      </c>
      <c r="D4" s="510" t="s">
        <v>13</v>
      </c>
      <c r="E4" s="511"/>
    </row>
    <row r="5" spans="1:5" s="124" customFormat="1" ht="15" customHeight="1">
      <c r="A5" s="125" t="s">
        <v>3</v>
      </c>
      <c r="B5" s="126"/>
      <c r="C5" s="427">
        <v>40908</v>
      </c>
      <c r="D5" s="127"/>
      <c r="E5" s="128"/>
    </row>
    <row r="6" spans="1:5" s="124" customFormat="1" ht="15" customHeight="1">
      <c r="A6" s="125" t="s">
        <v>20</v>
      </c>
      <c r="B6" s="126"/>
      <c r="C6" s="428" t="s">
        <v>253</v>
      </c>
      <c r="D6" s="127"/>
      <c r="E6" s="128"/>
    </row>
    <row r="7" spans="1:5" s="124" customFormat="1" ht="4.5" customHeight="1">
      <c r="A7" s="129"/>
      <c r="B7" s="130"/>
      <c r="C7" s="130"/>
      <c r="D7" s="131"/>
      <c r="E7" s="132"/>
    </row>
    <row r="8" spans="1:2" s="25" customFormat="1" ht="8.25" customHeight="1">
      <c r="A8" s="24"/>
      <c r="B8" s="24"/>
    </row>
    <row r="22" ht="30" customHeight="1">
      <c r="C22" s="289" t="str">
        <f>IF(MONTH(C5)&lt;12,"Zwischenabschluss","Jahresabschluss")</f>
        <v>Jahresabschluss</v>
      </c>
    </row>
    <row r="24" ht="15" customHeight="1">
      <c r="C24" s="290">
        <f>C5</f>
        <v>40908</v>
      </c>
    </row>
    <row r="27" ht="15" customHeight="1">
      <c r="C27" s="291" t="str">
        <f>C3</f>
        <v>Muster AG</v>
      </c>
    </row>
    <row r="28" ht="15" customHeight="1">
      <c r="C28" s="429" t="str">
        <f>C6</f>
        <v>B. Mustermann</v>
      </c>
    </row>
    <row r="29" ht="15" customHeight="1">
      <c r="C29" s="430"/>
    </row>
    <row r="30" ht="15" customHeight="1">
      <c r="C30" s="430" t="s">
        <v>254</v>
      </c>
    </row>
    <row r="42" ht="15" customHeight="1">
      <c r="C42" s="292" t="str">
        <f ca="1">"Baden, "&amp;TEXT(TODAY(),"tt.MM.jj")&amp;""</f>
        <v>Baden, 09.02.12</v>
      </c>
    </row>
  </sheetData>
  <sheetProtection sheet="1"/>
  <mergeCells count="1">
    <mergeCell ref="D4:E4"/>
  </mergeCells>
  <printOptions/>
  <pageMargins left="0.5905511811023623" right="0.1968503937007874" top="0.1968503937007874" bottom="0.3937007874015748" header="0.31496062992125984" footer="0.31496062992125984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2:M74"/>
  <sheetViews>
    <sheetView zoomScale="80" zoomScaleNormal="80" zoomScalePageLayoutView="0" workbookViewId="0" topLeftCell="A49">
      <selection activeCell="A14" sqref="A14:C14"/>
    </sheetView>
  </sheetViews>
  <sheetFormatPr defaultColWidth="11.421875" defaultRowHeight="12.75"/>
  <cols>
    <col min="1" max="1" width="6.140625" style="0" customWidth="1"/>
    <col min="2" max="2" width="27.28125" style="0" customWidth="1"/>
    <col min="3" max="3" width="9.00390625" style="159" customWidth="1"/>
    <col min="4" max="4" width="12.7109375" style="0" bestFit="1" customWidth="1"/>
    <col min="6" max="6" width="12.28125" style="159" bestFit="1" customWidth="1"/>
    <col min="7" max="7" width="12.28125" style="0" bestFit="1" customWidth="1"/>
    <col min="8" max="8" width="12.00390625" style="159" customWidth="1"/>
    <col min="9" max="9" width="12.00390625" style="159" bestFit="1" customWidth="1"/>
    <col min="10" max="10" width="13.00390625" style="0" bestFit="1" customWidth="1"/>
  </cols>
  <sheetData>
    <row r="1" ht="12.75"/>
    <row r="2" spans="1:10" ht="20.25">
      <c r="A2" s="161" t="str">
        <f>'Eingabe Kundeninfo'!C3</f>
        <v>Muster AG</v>
      </c>
      <c r="J2" s="220" t="str">
        <f>'Eingabe Kundeninfo'!C4</f>
        <v>2011</v>
      </c>
    </row>
    <row r="3" ht="12.75"/>
    <row r="4" spans="1:10" ht="14.25">
      <c r="A4" s="162" t="s">
        <v>91</v>
      </c>
      <c r="B4" s="162"/>
      <c r="D4" s="147"/>
      <c r="E4" s="147"/>
      <c r="F4" s="147"/>
      <c r="G4" s="147"/>
      <c r="H4" s="147"/>
      <c r="I4" s="147" t="s">
        <v>169</v>
      </c>
      <c r="J4" s="418">
        <f>'Eingabe Kundeninfo'!C24</f>
        <v>40908</v>
      </c>
    </row>
    <row r="5" spans="1:9" ht="12.75">
      <c r="A5" s="163"/>
      <c r="B5" s="163"/>
      <c r="C5" s="163"/>
      <c r="F5"/>
      <c r="H5"/>
      <c r="I5"/>
    </row>
    <row r="6" spans="1:10" ht="12.75">
      <c r="A6" s="164" t="s">
        <v>92</v>
      </c>
      <c r="B6" s="164"/>
      <c r="D6" s="147"/>
      <c r="E6" s="147"/>
      <c r="F6" s="147"/>
      <c r="G6" s="147"/>
      <c r="H6" s="147"/>
      <c r="I6" s="147"/>
      <c r="J6" s="147"/>
    </row>
    <row r="7" spans="1:9" ht="13.5" customHeight="1">
      <c r="A7" s="163"/>
      <c r="B7" s="163"/>
      <c r="C7" s="163"/>
      <c r="F7"/>
      <c r="H7"/>
      <c r="I7"/>
    </row>
    <row r="8" spans="1:9" ht="12.75">
      <c r="A8" s="165" t="s">
        <v>93</v>
      </c>
      <c r="B8" s="163"/>
      <c r="F8"/>
      <c r="H8"/>
      <c r="I8"/>
    </row>
    <row r="9" spans="1:9" ht="12.75">
      <c r="A9" s="163" t="s">
        <v>94</v>
      </c>
      <c r="B9" s="163"/>
      <c r="F9"/>
      <c r="H9"/>
      <c r="I9"/>
    </row>
    <row r="10" spans="1:9" ht="12.75">
      <c r="A10" s="163" t="s">
        <v>127</v>
      </c>
      <c r="B10" s="163"/>
      <c r="F10"/>
      <c r="H10"/>
      <c r="I10"/>
    </row>
    <row r="11" spans="1:9" ht="12.75">
      <c r="A11" s="163" t="s">
        <v>95</v>
      </c>
      <c r="B11" s="163"/>
      <c r="F11"/>
      <c r="H11"/>
      <c r="I11"/>
    </row>
    <row r="12" spans="1:9" ht="12.75">
      <c r="A12" s="163"/>
      <c r="B12" s="163"/>
      <c r="C12" s="163"/>
      <c r="F12"/>
      <c r="H12"/>
      <c r="I12"/>
    </row>
    <row r="13" spans="1:10" ht="12.75">
      <c r="A13" s="166"/>
      <c r="B13" s="166"/>
      <c r="C13" s="166"/>
      <c r="D13" s="167"/>
      <c r="E13" s="167"/>
      <c r="F13" s="545" t="s">
        <v>0</v>
      </c>
      <c r="G13" s="545"/>
      <c r="H13" s="167"/>
      <c r="I13" s="167"/>
      <c r="J13" s="167"/>
    </row>
    <row r="14" spans="1:10" ht="36">
      <c r="A14" s="546" t="s">
        <v>96</v>
      </c>
      <c r="B14" s="547"/>
      <c r="C14" s="547"/>
      <c r="D14" s="168" t="s">
        <v>97</v>
      </c>
      <c r="E14" s="169" t="s">
        <v>98</v>
      </c>
      <c r="F14" s="168" t="s">
        <v>128</v>
      </c>
      <c r="G14" s="169" t="s">
        <v>99</v>
      </c>
      <c r="H14" s="168" t="s">
        <v>100</v>
      </c>
      <c r="I14" s="169" t="s">
        <v>101</v>
      </c>
      <c r="J14" s="170" t="s">
        <v>129</v>
      </c>
    </row>
    <row r="15" spans="1:10" ht="12.75">
      <c r="A15" s="171"/>
      <c r="B15" s="172"/>
      <c r="C15" s="172"/>
      <c r="D15" s="173"/>
      <c r="E15" s="174" t="s">
        <v>102</v>
      </c>
      <c r="F15" s="173" t="s">
        <v>103</v>
      </c>
      <c r="G15" s="174" t="s">
        <v>104</v>
      </c>
      <c r="H15" s="175" t="s">
        <v>102</v>
      </c>
      <c r="I15" s="174" t="s">
        <v>102</v>
      </c>
      <c r="J15" s="176" t="s">
        <v>103</v>
      </c>
    </row>
    <row r="16" spans="1:10" ht="12.75">
      <c r="A16" s="539" t="s">
        <v>105</v>
      </c>
      <c r="B16" s="535"/>
      <c r="C16" s="535"/>
      <c r="D16" s="399">
        <v>5600</v>
      </c>
      <c r="E16" s="400">
        <v>1600</v>
      </c>
      <c r="F16" s="403">
        <f aca="true" t="shared" si="0" ref="F16:F21">D16-E16</f>
        <v>4000</v>
      </c>
      <c r="G16" s="404">
        <v>2500</v>
      </c>
      <c r="H16" s="399">
        <v>0</v>
      </c>
      <c r="I16" s="404">
        <f>6500*25%</f>
        <v>1625</v>
      </c>
      <c r="J16" s="177">
        <f aca="true" t="shared" si="1" ref="J16:J22">F16+G16-H16-I16</f>
        <v>4875</v>
      </c>
    </row>
    <row r="17" spans="1:10" ht="12.75">
      <c r="A17" s="539" t="s">
        <v>226</v>
      </c>
      <c r="B17" s="535"/>
      <c r="C17" s="535"/>
      <c r="D17" s="399"/>
      <c r="E17" s="400"/>
      <c r="F17" s="403">
        <f t="shared" si="0"/>
        <v>0</v>
      </c>
      <c r="G17" s="404"/>
      <c r="H17" s="399"/>
      <c r="I17" s="404"/>
      <c r="J17" s="177">
        <f t="shared" si="1"/>
        <v>0</v>
      </c>
    </row>
    <row r="18" spans="1:10" ht="12.75">
      <c r="A18" s="544" t="s">
        <v>150</v>
      </c>
      <c r="B18" s="537"/>
      <c r="C18" s="537"/>
      <c r="D18" s="401"/>
      <c r="E18" s="402"/>
      <c r="F18" s="403">
        <f t="shared" si="0"/>
        <v>0</v>
      </c>
      <c r="G18" s="405"/>
      <c r="H18" s="401">
        <v>0</v>
      </c>
      <c r="I18" s="404">
        <f>((D18/10)/12)*MONTH(J5)</f>
        <v>0</v>
      </c>
      <c r="J18" s="178">
        <f t="shared" si="1"/>
        <v>0</v>
      </c>
    </row>
    <row r="19" spans="1:10" ht="12.75">
      <c r="A19" s="534" t="s">
        <v>227</v>
      </c>
      <c r="B19" s="535"/>
      <c r="C19" s="535"/>
      <c r="D19" s="399"/>
      <c r="E19" s="400"/>
      <c r="F19" s="403">
        <f t="shared" si="0"/>
        <v>0</v>
      </c>
      <c r="G19" s="404"/>
      <c r="H19" s="399"/>
      <c r="I19" s="404">
        <f>ROUND(((F19*40%)/12)*MONTH($J$4),2)</f>
        <v>0</v>
      </c>
      <c r="J19" s="177">
        <f t="shared" si="1"/>
        <v>0</v>
      </c>
    </row>
    <row r="20" spans="1:10" ht="12.75">
      <c r="A20" s="536" t="s">
        <v>106</v>
      </c>
      <c r="B20" s="537"/>
      <c r="C20" s="537"/>
      <c r="D20" s="401"/>
      <c r="E20" s="402"/>
      <c r="F20" s="403">
        <f t="shared" si="0"/>
        <v>0</v>
      </c>
      <c r="G20" s="405"/>
      <c r="H20" s="401"/>
      <c r="I20" s="404">
        <f>ROUND(((F20*40%)/12)*MONTH($J$4),2)</f>
        <v>0</v>
      </c>
      <c r="J20" s="178">
        <f t="shared" si="1"/>
        <v>0</v>
      </c>
    </row>
    <row r="21" spans="1:10" ht="12.75">
      <c r="A21" s="538" t="s">
        <v>107</v>
      </c>
      <c r="B21" s="535"/>
      <c r="C21" s="535"/>
      <c r="D21" s="399"/>
      <c r="E21" s="400"/>
      <c r="F21" s="403">
        <f t="shared" si="0"/>
        <v>0</v>
      </c>
      <c r="G21" s="404">
        <v>0</v>
      </c>
      <c r="H21" s="399"/>
      <c r="I21" s="404">
        <v>0</v>
      </c>
      <c r="J21" s="177">
        <f t="shared" si="1"/>
        <v>0</v>
      </c>
    </row>
    <row r="22" spans="1:10" ht="12.75">
      <c r="A22" s="539" t="s">
        <v>151</v>
      </c>
      <c r="B22" s="535"/>
      <c r="C22" s="535"/>
      <c r="D22" s="399"/>
      <c r="E22" s="400">
        <v>0</v>
      </c>
      <c r="F22" s="403">
        <f>D22-E22</f>
        <v>0</v>
      </c>
      <c r="G22" s="404">
        <v>0</v>
      </c>
      <c r="H22" s="399">
        <v>0</v>
      </c>
      <c r="I22" s="404">
        <f>((D22/10)/12)*MONTH(J9)</f>
        <v>0</v>
      </c>
      <c r="J22" s="177">
        <f t="shared" si="1"/>
        <v>0</v>
      </c>
    </row>
    <row r="23" spans="1:10" s="147" customFormat="1" ht="12.75">
      <c r="A23" s="540" t="s">
        <v>108</v>
      </c>
      <c r="B23" s="541"/>
      <c r="C23" s="541"/>
      <c r="D23" s="179">
        <f>SUM(D16:D22)</f>
        <v>5600</v>
      </c>
      <c r="E23" s="180">
        <f>SUM(E16:E22)</f>
        <v>1600</v>
      </c>
      <c r="F23" s="179">
        <f>SUM(F16:F22)</f>
        <v>4000</v>
      </c>
      <c r="G23" s="180">
        <f>SUM(G16:G22)</f>
        <v>2500</v>
      </c>
      <c r="H23" s="179">
        <v>0</v>
      </c>
      <c r="I23" s="180">
        <f>SUM(I16:I22)</f>
        <v>1625</v>
      </c>
      <c r="J23" s="181">
        <f>SUM(J16:J22)</f>
        <v>4875</v>
      </c>
    </row>
    <row r="24" spans="1:9" ht="12.75">
      <c r="A24" s="163"/>
      <c r="B24" s="163"/>
      <c r="C24" s="163"/>
      <c r="F24"/>
      <c r="H24"/>
      <c r="I24"/>
    </row>
    <row r="25" spans="1:9" ht="12.75">
      <c r="A25" s="163"/>
      <c r="B25" s="163"/>
      <c r="C25" s="163"/>
      <c r="F25"/>
      <c r="H25"/>
      <c r="I25"/>
    </row>
    <row r="26" spans="1:9" ht="12.75">
      <c r="A26" s="163"/>
      <c r="B26" s="163"/>
      <c r="C26" s="163"/>
      <c r="F26"/>
      <c r="H26"/>
      <c r="I26"/>
    </row>
    <row r="27" spans="1:9" ht="12.75">
      <c r="A27" s="163"/>
      <c r="B27" s="163"/>
      <c r="C27" s="163"/>
      <c r="F27"/>
      <c r="H27"/>
      <c r="I27"/>
    </row>
    <row r="28" spans="1:9" ht="12.75">
      <c r="A28" s="163"/>
      <c r="B28" s="163"/>
      <c r="C28" s="163"/>
      <c r="F28"/>
      <c r="H28"/>
      <c r="I28"/>
    </row>
    <row r="29" spans="1:9" ht="12.75">
      <c r="A29" s="163"/>
      <c r="B29" s="163"/>
      <c r="C29" s="163"/>
      <c r="F29"/>
      <c r="H29"/>
      <c r="I29"/>
    </row>
    <row r="30" spans="1:10" ht="20.25">
      <c r="A30" s="182" t="s">
        <v>109</v>
      </c>
      <c r="B30" s="164"/>
      <c r="F30"/>
      <c r="H30"/>
      <c r="I30"/>
      <c r="J30" s="182" t="str">
        <f>'Eingabe Kundeninfo'!C4</f>
        <v>2011</v>
      </c>
    </row>
    <row r="31" spans="1:13" ht="2.25" customHeight="1" thickBot="1">
      <c r="A31" s="163"/>
      <c r="B31" s="163"/>
      <c r="C31" s="162"/>
      <c r="F31"/>
      <c r="H31"/>
      <c r="I31"/>
      <c r="M31" s="134"/>
    </row>
    <row r="32" spans="1:13" ht="36.75" thickBot="1">
      <c r="A32" s="542" t="s">
        <v>24</v>
      </c>
      <c r="B32" s="543"/>
      <c r="C32" s="543"/>
      <c r="D32" s="183" t="s">
        <v>110</v>
      </c>
      <c r="E32" s="183" t="s">
        <v>111</v>
      </c>
      <c r="F32" s="184" t="s">
        <v>112</v>
      </c>
      <c r="G32" s="183" t="s">
        <v>113</v>
      </c>
      <c r="H32" s="184" t="s">
        <v>114</v>
      </c>
      <c r="I32" s="183" t="s">
        <v>115</v>
      </c>
      <c r="J32" s="185" t="s">
        <v>116</v>
      </c>
      <c r="M32" s="134"/>
    </row>
    <row r="33" spans="1:10" ht="12.75">
      <c r="A33" s="186"/>
      <c r="B33" s="186"/>
      <c r="C33" s="186"/>
      <c r="D33" s="187"/>
      <c r="E33" s="187"/>
      <c r="F33" s="188"/>
      <c r="G33" s="187"/>
      <c r="H33" s="188"/>
      <c r="I33" s="187"/>
      <c r="J33" s="189"/>
    </row>
    <row r="34" spans="1:10" ht="12.75">
      <c r="A34" s="507" t="s">
        <v>117</v>
      </c>
      <c r="B34" s="507"/>
      <c r="C34" s="507"/>
      <c r="D34" s="507"/>
      <c r="E34" s="507"/>
      <c r="F34" s="191"/>
      <c r="G34" s="192"/>
      <c r="H34" s="191"/>
      <c r="I34" s="192"/>
      <c r="J34" s="193"/>
    </row>
    <row r="35" spans="1:10" ht="12.75">
      <c r="A35" s="190"/>
      <c r="B35" s="190"/>
      <c r="C35" s="190"/>
      <c r="D35" s="192"/>
      <c r="E35" s="192"/>
      <c r="F35" s="191"/>
      <c r="G35" s="192"/>
      <c r="H35" s="191"/>
      <c r="I35" s="192"/>
      <c r="J35" s="193"/>
    </row>
    <row r="36" spans="1:10" ht="12.75">
      <c r="A36" s="165" t="s">
        <v>118</v>
      </c>
      <c r="B36" s="165"/>
      <c r="C36" s="406" t="s">
        <v>120</v>
      </c>
      <c r="D36" s="407">
        <v>5600</v>
      </c>
      <c r="E36" s="409">
        <v>10</v>
      </c>
      <c r="F36" s="410">
        <f>ROUND((D36/E36),0)</f>
        <v>560</v>
      </c>
      <c r="G36" s="411">
        <f>IF((($J$30-C36+1)&lt;E36),(($J$30-C36+1)*F36),D36)</f>
        <v>2800</v>
      </c>
      <c r="H36" s="410">
        <f>D36-G36</f>
        <v>2800</v>
      </c>
      <c r="I36" s="411"/>
      <c r="J36" s="412"/>
    </row>
    <row r="37" spans="1:10" ht="12.75">
      <c r="A37" s="165"/>
      <c r="B37" s="165"/>
      <c r="C37" s="406" t="s">
        <v>78</v>
      </c>
      <c r="D37" s="407">
        <v>2500</v>
      </c>
      <c r="E37" s="409">
        <v>10</v>
      </c>
      <c r="F37" s="410">
        <f>ROUND((D37/E37),0)</f>
        <v>250</v>
      </c>
      <c r="G37" s="411">
        <f>IF((($J$30-C37+1)&lt;E37),(($J$30-C37+1)*F37),D37)</f>
        <v>1000</v>
      </c>
      <c r="H37" s="410">
        <f>D37-G37</f>
        <v>1500</v>
      </c>
      <c r="I37" s="411">
        <f>J16</f>
        <v>4875</v>
      </c>
      <c r="J37" s="412">
        <f>H36+H37-I37</f>
        <v>-575</v>
      </c>
    </row>
    <row r="38" spans="1:10" ht="12.75">
      <c r="A38" s="165"/>
      <c r="B38" s="165"/>
      <c r="C38" s="406"/>
      <c r="D38" s="407"/>
      <c r="E38" s="409"/>
      <c r="F38" s="410"/>
      <c r="G38" s="411"/>
      <c r="H38" s="410"/>
      <c r="I38" s="411"/>
      <c r="J38" s="412"/>
    </row>
    <row r="39" spans="1:10" ht="12.75">
      <c r="A39" s="164" t="s">
        <v>226</v>
      </c>
      <c r="B39" s="165"/>
      <c r="C39" s="406"/>
      <c r="D39" s="407"/>
      <c r="E39" s="409"/>
      <c r="F39" s="410"/>
      <c r="G39" s="411"/>
      <c r="H39" s="410"/>
      <c r="I39" s="411"/>
      <c r="J39" s="412"/>
    </row>
    <row r="40" spans="1:10" ht="12.75">
      <c r="A40" s="165"/>
      <c r="B40" s="165"/>
      <c r="C40" s="406"/>
      <c r="D40" s="407"/>
      <c r="E40" s="409"/>
      <c r="F40" s="410"/>
      <c r="G40" s="411"/>
      <c r="H40" s="410"/>
      <c r="I40" s="411"/>
      <c r="J40" s="412"/>
    </row>
    <row r="41" spans="1:10" ht="12.75">
      <c r="A41" s="165" t="s">
        <v>118</v>
      </c>
      <c r="B41" s="165"/>
      <c r="C41" s="406" t="s">
        <v>120</v>
      </c>
      <c r="D41" s="407"/>
      <c r="E41" s="409">
        <v>10</v>
      </c>
      <c r="F41" s="410">
        <f>ROUND((D41/E41),0)</f>
        <v>0</v>
      </c>
      <c r="G41" s="411">
        <f>IF((($J$30-C41+1)&lt;E41),(($J$30-C41+1)*F41),D41)</f>
        <v>0</v>
      </c>
      <c r="H41" s="410">
        <f>D41-G41</f>
        <v>0</v>
      </c>
      <c r="I41" s="411"/>
      <c r="J41" s="412"/>
    </row>
    <row r="42" spans="1:10" ht="12.75">
      <c r="A42" s="165"/>
      <c r="B42" s="165"/>
      <c r="C42" s="406" t="s">
        <v>78</v>
      </c>
      <c r="D42" s="407"/>
      <c r="E42" s="409">
        <v>10</v>
      </c>
      <c r="F42" s="410">
        <f>ROUND((D42/E42),0)</f>
        <v>0</v>
      </c>
      <c r="G42" s="411">
        <f>IF((($J$30-C42+1)&lt;E42),(($J$30-C42+1)*F42),D42)</f>
        <v>0</v>
      </c>
      <c r="H42" s="410">
        <f>D42-G42</f>
        <v>0</v>
      </c>
      <c r="I42" s="411">
        <f>J17</f>
        <v>0</v>
      </c>
      <c r="J42" s="412">
        <f>H41+H42-I42</f>
        <v>0</v>
      </c>
    </row>
    <row r="43" spans="1:10" ht="12.75">
      <c r="A43" s="165"/>
      <c r="B43" s="165"/>
      <c r="C43" s="406"/>
      <c r="D43" s="407"/>
      <c r="E43" s="409"/>
      <c r="F43" s="410"/>
      <c r="G43" s="411"/>
      <c r="H43" s="410"/>
      <c r="I43" s="411"/>
      <c r="J43" s="412"/>
    </row>
    <row r="44" spans="1:10" ht="12.75">
      <c r="A44" s="202" t="s">
        <v>150</v>
      </c>
      <c r="B44" s="165"/>
      <c r="C44" s="406"/>
      <c r="D44" s="407"/>
      <c r="E44" s="409"/>
      <c r="F44" s="410"/>
      <c r="G44" s="411"/>
      <c r="H44" s="410"/>
      <c r="I44" s="411"/>
      <c r="J44" s="412"/>
    </row>
    <row r="45" spans="1:10" ht="12.75">
      <c r="A45" s="165"/>
      <c r="B45" s="165"/>
      <c r="C45" s="406"/>
      <c r="D45" s="407"/>
      <c r="E45" s="409"/>
      <c r="F45" s="410"/>
      <c r="G45" s="411"/>
      <c r="H45" s="410"/>
      <c r="I45" s="411"/>
      <c r="J45" s="412"/>
    </row>
    <row r="46" spans="1:10" ht="12.75">
      <c r="A46" s="163" t="s">
        <v>119</v>
      </c>
      <c r="B46" s="165"/>
      <c r="C46" s="406" t="s">
        <v>120</v>
      </c>
      <c r="D46" s="407"/>
      <c r="E46" s="409">
        <v>10</v>
      </c>
      <c r="F46" s="410">
        <f>ROUND((D46/E46),0)</f>
        <v>0</v>
      </c>
      <c r="G46" s="411">
        <f>IF((($J$30-C46+1)&lt;E46),(($J$30-C46+1)*F46),D46)</f>
        <v>0</v>
      </c>
      <c r="H46" s="410">
        <f>D46-G46</f>
        <v>0</v>
      </c>
      <c r="I46" s="411"/>
      <c r="J46" s="412"/>
    </row>
    <row r="47" spans="1:10" ht="12.75">
      <c r="A47" s="163"/>
      <c r="B47" s="165"/>
      <c r="C47" s="406" t="s">
        <v>78</v>
      </c>
      <c r="D47" s="407"/>
      <c r="E47" s="409">
        <v>10</v>
      </c>
      <c r="F47" s="410">
        <f>ROUND((D47/E47),0)</f>
        <v>0</v>
      </c>
      <c r="G47" s="411">
        <f>IF((($J$30-C47+1)&lt;E47),(($J$30-C47+1)*F47),D47)</f>
        <v>0</v>
      </c>
      <c r="H47" s="410">
        <f>D47-G47</f>
        <v>0</v>
      </c>
      <c r="I47" s="411">
        <f>J18</f>
        <v>0</v>
      </c>
      <c r="J47" s="412">
        <f>H46+H47-I47</f>
        <v>0</v>
      </c>
    </row>
    <row r="48" spans="1:10" ht="12.75">
      <c r="A48" s="165"/>
      <c r="B48" s="165"/>
      <c r="C48" s="406"/>
      <c r="D48" s="407"/>
      <c r="E48" s="409"/>
      <c r="F48" s="410"/>
      <c r="G48" s="411"/>
      <c r="H48" s="410"/>
      <c r="I48" s="411"/>
      <c r="J48" s="412"/>
    </row>
    <row r="49" spans="1:10" ht="12.75">
      <c r="A49" s="164" t="s">
        <v>152</v>
      </c>
      <c r="B49" s="165"/>
      <c r="C49" s="406"/>
      <c r="D49" s="407"/>
      <c r="E49" s="409"/>
      <c r="F49" s="410"/>
      <c r="G49" s="411"/>
      <c r="H49" s="410"/>
      <c r="I49" s="411"/>
      <c r="J49" s="412"/>
    </row>
    <row r="50" spans="1:10" ht="12.75">
      <c r="A50" s="165"/>
      <c r="B50" s="165"/>
      <c r="C50" s="406"/>
      <c r="D50" s="407"/>
      <c r="E50" s="409"/>
      <c r="F50" s="410"/>
      <c r="G50" s="411"/>
      <c r="H50" s="410"/>
      <c r="I50" s="411"/>
      <c r="J50" s="412"/>
    </row>
    <row r="51" spans="1:10" ht="12.75">
      <c r="A51" s="165" t="s">
        <v>118</v>
      </c>
      <c r="B51" s="165"/>
      <c r="C51" s="406" t="s">
        <v>121</v>
      </c>
      <c r="D51" s="407"/>
      <c r="E51" s="409">
        <v>6</v>
      </c>
      <c r="F51" s="410">
        <f>ROUND((D51/E51),0)</f>
        <v>0</v>
      </c>
      <c r="G51" s="411">
        <f>IF((($J$30-C51+1)&lt;E51),(($J$30-C51+1)*F51),D51)</f>
        <v>0</v>
      </c>
      <c r="H51" s="410">
        <f>D51-G51</f>
        <v>0</v>
      </c>
      <c r="I51" s="411"/>
      <c r="J51" s="412"/>
    </row>
    <row r="52" spans="1:10" ht="12.75">
      <c r="A52" s="165"/>
      <c r="B52" s="165"/>
      <c r="C52" s="406" t="s">
        <v>78</v>
      </c>
      <c r="D52" s="407"/>
      <c r="E52" s="409">
        <v>6</v>
      </c>
      <c r="F52" s="410">
        <f>ROUND((D52/E52),0)</f>
        <v>0</v>
      </c>
      <c r="G52" s="411">
        <f>IF((($J$30-C52+1)&lt;E52),(($J$30-C52+1)*F52),D52)</f>
        <v>0</v>
      </c>
      <c r="H52" s="410">
        <f>D52-G52</f>
        <v>0</v>
      </c>
      <c r="I52" s="411">
        <f>J19</f>
        <v>0</v>
      </c>
      <c r="J52" s="412">
        <f>H51+H52-I52</f>
        <v>0</v>
      </c>
    </row>
    <row r="53" spans="1:10" ht="12.75">
      <c r="A53" s="165"/>
      <c r="B53" s="165"/>
      <c r="C53" s="406"/>
      <c r="D53" s="407"/>
      <c r="E53" s="409"/>
      <c r="F53" s="410"/>
      <c r="G53" s="411"/>
      <c r="H53" s="410"/>
      <c r="I53" s="411"/>
      <c r="J53" s="412"/>
    </row>
    <row r="54" spans="1:10" ht="12.75">
      <c r="A54" s="164" t="s">
        <v>122</v>
      </c>
      <c r="B54" s="165"/>
      <c r="C54" s="408"/>
      <c r="D54" s="407"/>
      <c r="E54" s="409"/>
      <c r="F54" s="410"/>
      <c r="G54" s="411"/>
      <c r="H54" s="410"/>
      <c r="I54" s="411"/>
      <c r="J54" s="412"/>
    </row>
    <row r="55" spans="1:10" ht="12.75">
      <c r="A55" s="165"/>
      <c r="B55" s="165"/>
      <c r="C55" s="408"/>
      <c r="D55" s="407"/>
      <c r="E55" s="409"/>
      <c r="F55" s="410"/>
      <c r="G55" s="411"/>
      <c r="H55" s="410"/>
      <c r="I55" s="411"/>
      <c r="J55" s="412"/>
    </row>
    <row r="56" spans="1:10" ht="12.75">
      <c r="A56" s="165" t="s">
        <v>118</v>
      </c>
      <c r="B56" s="165"/>
      <c r="C56" s="406" t="s">
        <v>123</v>
      </c>
      <c r="D56" s="407"/>
      <c r="E56" s="409">
        <v>3</v>
      </c>
      <c r="F56" s="410">
        <f>ROUND((D56/E56),0)</f>
        <v>0</v>
      </c>
      <c r="G56" s="411">
        <f>IF((($J$30-C56+1)&lt;E56),(($J$30-C56+1)*F56),D56)</f>
        <v>0</v>
      </c>
      <c r="H56" s="410">
        <f>D56-G56</f>
        <v>0</v>
      </c>
      <c r="I56" s="411"/>
      <c r="J56" s="412"/>
    </row>
    <row r="57" spans="1:10" ht="12.75">
      <c r="A57" s="163" t="s">
        <v>119</v>
      </c>
      <c r="B57" s="165"/>
      <c r="C57" s="406" t="s">
        <v>120</v>
      </c>
      <c r="D57" s="407"/>
      <c r="E57" s="409">
        <v>3</v>
      </c>
      <c r="F57" s="410">
        <f>ROUND((D57/E57),0)</f>
        <v>0</v>
      </c>
      <c r="G57" s="411">
        <f>IF((($J$30-C57+1)&lt;E57),(($J$30-C57+1)*F57),D57)</f>
        <v>0</v>
      </c>
      <c r="H57" s="410">
        <f>D57-G57</f>
        <v>0</v>
      </c>
      <c r="I57" s="411"/>
      <c r="J57" s="412">
        <f>H56+H57-I57</f>
        <v>0</v>
      </c>
    </row>
    <row r="58" spans="1:10" ht="12.75">
      <c r="A58" s="163"/>
      <c r="B58" s="165"/>
      <c r="C58" s="406" t="s">
        <v>78</v>
      </c>
      <c r="D58" s="407"/>
      <c r="E58" s="409">
        <v>3</v>
      </c>
      <c r="F58" s="410">
        <f>ROUND((D58/E58),0)</f>
        <v>0</v>
      </c>
      <c r="G58" s="411">
        <f>IF((($J$30-C58+1)&lt;E58),(($J$30-C58+1)*F58),D58)</f>
        <v>0</v>
      </c>
      <c r="H58" s="410">
        <f>D58-G58</f>
        <v>0</v>
      </c>
      <c r="I58" s="411">
        <f>J20</f>
        <v>0</v>
      </c>
      <c r="J58" s="412">
        <f>H57+H58-I58</f>
        <v>0</v>
      </c>
    </row>
    <row r="59" spans="1:10" ht="12.75">
      <c r="A59" s="165"/>
      <c r="B59" s="165"/>
      <c r="C59" s="408"/>
      <c r="D59" s="407"/>
      <c r="E59" s="409"/>
      <c r="F59" s="410"/>
      <c r="G59" s="411"/>
      <c r="H59" s="410"/>
      <c r="I59" s="411"/>
      <c r="J59" s="412"/>
    </row>
    <row r="60" spans="1:10" ht="12.75">
      <c r="A60" s="164" t="s">
        <v>124</v>
      </c>
      <c r="B60" s="165"/>
      <c r="C60" s="408"/>
      <c r="D60" s="407"/>
      <c r="E60" s="409"/>
      <c r="F60" s="410"/>
      <c r="G60" s="411"/>
      <c r="H60" s="410"/>
      <c r="I60" s="411"/>
      <c r="J60" s="412"/>
    </row>
    <row r="61" spans="1:10" ht="12.75">
      <c r="A61" s="165"/>
      <c r="B61" s="165"/>
      <c r="C61" s="408"/>
      <c r="D61" s="407"/>
      <c r="E61" s="409"/>
      <c r="F61" s="410"/>
      <c r="G61" s="411"/>
      <c r="H61" s="410"/>
      <c r="I61" s="411"/>
      <c r="J61" s="412"/>
    </row>
    <row r="62" spans="1:10" ht="12.75">
      <c r="A62" s="165" t="s">
        <v>118</v>
      </c>
      <c r="B62" s="165"/>
      <c r="C62" s="406" t="s">
        <v>120</v>
      </c>
      <c r="D62" s="407"/>
      <c r="E62" s="409">
        <v>3</v>
      </c>
      <c r="F62" s="410">
        <f>ROUND((D62/E62),0)</f>
        <v>0</v>
      </c>
      <c r="G62" s="411">
        <f>IF((($J$30-C62+1)&lt;E62),(($J$30-C62+1)*F62),D62)</f>
        <v>0</v>
      </c>
      <c r="H62" s="410">
        <f>D62-G62</f>
        <v>0</v>
      </c>
      <c r="I62" s="411"/>
      <c r="J62" s="412"/>
    </row>
    <row r="63" spans="1:10" ht="12.75">
      <c r="A63" s="165"/>
      <c r="B63" s="165"/>
      <c r="C63" s="406" t="s">
        <v>78</v>
      </c>
      <c r="D63" s="407"/>
      <c r="E63" s="409">
        <v>3</v>
      </c>
      <c r="F63" s="410">
        <f>ROUND((D63/E63),0)</f>
        <v>0</v>
      </c>
      <c r="G63" s="411">
        <f>IF((($J$30-C63+1)&lt;E63),(($J$30-C63+1)*F63),D63)</f>
        <v>0</v>
      </c>
      <c r="H63" s="410">
        <f>D63-G63</f>
        <v>0</v>
      </c>
      <c r="I63" s="411">
        <f>J21</f>
        <v>0</v>
      </c>
      <c r="J63" s="412">
        <f>H62+H63-I63</f>
        <v>0</v>
      </c>
    </row>
    <row r="64" spans="1:10" ht="12.75">
      <c r="A64" s="165"/>
      <c r="B64" s="165"/>
      <c r="C64" s="406"/>
      <c r="D64" s="407"/>
      <c r="E64" s="409"/>
      <c r="F64" s="410"/>
      <c r="G64" s="411"/>
      <c r="H64" s="410"/>
      <c r="I64" s="411"/>
      <c r="J64" s="412"/>
    </row>
    <row r="65" spans="1:10" ht="12.75">
      <c r="A65" s="164" t="s">
        <v>228</v>
      </c>
      <c r="B65" s="165"/>
      <c r="C65" s="406" t="s">
        <v>120</v>
      </c>
      <c r="D65" s="407"/>
      <c r="E65" s="409">
        <v>5</v>
      </c>
      <c r="F65" s="410">
        <f>ROUND((D65/E65),0)</f>
        <v>0</v>
      </c>
      <c r="G65" s="411">
        <f>IF((($J$30-C65+1)&lt;E65),(($J$30-C65+1)*F65),D65)</f>
        <v>0</v>
      </c>
      <c r="H65" s="410">
        <f>D65-G65</f>
        <v>0</v>
      </c>
      <c r="I65" s="411">
        <f>J22</f>
        <v>0</v>
      </c>
      <c r="J65" s="412">
        <f>H65-I65</f>
        <v>0</v>
      </c>
    </row>
    <row r="66" spans="1:10" ht="12.75">
      <c r="A66" s="165"/>
      <c r="B66" s="165"/>
      <c r="C66" s="406"/>
      <c r="D66" s="407"/>
      <c r="E66" s="409"/>
      <c r="F66" s="410"/>
      <c r="G66" s="411"/>
      <c r="H66" s="410"/>
      <c r="I66" s="411"/>
      <c r="J66" s="412"/>
    </row>
    <row r="67" spans="1:10" ht="12.75">
      <c r="A67" s="165"/>
      <c r="B67" s="165"/>
      <c r="C67" s="165"/>
      <c r="D67" s="194"/>
      <c r="E67" s="409"/>
      <c r="F67" s="410"/>
      <c r="G67" s="411"/>
      <c r="H67" s="410"/>
      <c r="I67" s="411"/>
      <c r="J67" s="412"/>
    </row>
    <row r="68" spans="1:10" ht="13.5" thickBot="1">
      <c r="A68" s="165"/>
      <c r="B68" s="165"/>
      <c r="C68" s="165"/>
      <c r="D68" s="198">
        <f>SUM(D36:D67)</f>
        <v>8100</v>
      </c>
      <c r="E68" s="413"/>
      <c r="F68" s="414">
        <f>SUM(F36:F67)</f>
        <v>810</v>
      </c>
      <c r="G68" s="415">
        <f>SUM(G36:G67)</f>
        <v>3800</v>
      </c>
      <c r="H68" s="414">
        <f>SUM(H36:H67)</f>
        <v>4300</v>
      </c>
      <c r="I68" s="415">
        <f>SUM(I36:I67)</f>
        <v>4875</v>
      </c>
      <c r="J68" s="416">
        <f>SUM(J36:J67)</f>
        <v>-575</v>
      </c>
    </row>
    <row r="69" spans="1:10" ht="2.25" customHeight="1">
      <c r="A69" s="165"/>
      <c r="B69" s="165"/>
      <c r="C69" s="165"/>
      <c r="D69" s="194"/>
      <c r="E69" s="196"/>
      <c r="F69" s="196"/>
      <c r="G69" s="196"/>
      <c r="H69" s="196"/>
      <c r="I69" s="196"/>
      <c r="J69" s="197"/>
    </row>
    <row r="70" spans="1:10" ht="12.75">
      <c r="A70" s="165" t="s">
        <v>125</v>
      </c>
      <c r="B70" s="165"/>
      <c r="C70" s="165"/>
      <c r="D70" s="194"/>
      <c r="E70" s="196"/>
      <c r="F70" s="196"/>
      <c r="G70" s="196"/>
      <c r="H70" s="196"/>
      <c r="I70" s="196"/>
      <c r="J70" s="195"/>
    </row>
    <row r="71" spans="1:10" ht="12.75">
      <c r="A71" s="163" t="s">
        <v>126</v>
      </c>
      <c r="B71" s="165"/>
      <c r="C71" s="165"/>
      <c r="D71" s="194"/>
      <c r="E71" s="196"/>
      <c r="F71" s="196"/>
      <c r="G71" s="196"/>
      <c r="H71" s="196"/>
      <c r="I71" s="196"/>
      <c r="J71" s="417">
        <f>J68</f>
        <v>-575</v>
      </c>
    </row>
    <row r="72" spans="1:10" ht="12.75">
      <c r="A72" s="165"/>
      <c r="B72" s="165"/>
      <c r="C72" s="165"/>
      <c r="D72" s="194"/>
      <c r="E72" s="196"/>
      <c r="F72" s="196"/>
      <c r="G72" s="196"/>
      <c r="H72" s="196"/>
      <c r="I72" s="196"/>
      <c r="J72" s="197"/>
    </row>
    <row r="73" spans="1:10" ht="13.5" thickBot="1">
      <c r="A73" s="199" t="str">
        <f>IF((J71-J70)&gt;0,"Zunahme der stillen Reserven","Auflösung von stillen Reserven")</f>
        <v>Auflösung von stillen Reserven</v>
      </c>
      <c r="B73" s="165"/>
      <c r="C73" s="165"/>
      <c r="D73" s="194"/>
      <c r="E73" s="196"/>
      <c r="F73" s="196"/>
      <c r="G73" s="196"/>
      <c r="H73" s="196"/>
      <c r="I73" s="196"/>
      <c r="J73" s="200">
        <f>J71-J70</f>
        <v>-575</v>
      </c>
    </row>
    <row r="74" spans="1:9" ht="13.5" thickTop="1">
      <c r="A74" s="201"/>
      <c r="B74" s="163"/>
      <c r="C74" s="163"/>
      <c r="D74" s="159"/>
      <c r="E74" s="201"/>
      <c r="F74"/>
      <c r="H74"/>
      <c r="I74"/>
    </row>
  </sheetData>
  <sheetProtection/>
  <mergeCells count="12">
    <mergeCell ref="A18:C18"/>
    <mergeCell ref="F13:G13"/>
    <mergeCell ref="A14:C14"/>
    <mergeCell ref="A16:C16"/>
    <mergeCell ref="A17:C17"/>
    <mergeCell ref="A34:E34"/>
    <mergeCell ref="A19:C19"/>
    <mergeCell ref="A20:C20"/>
    <mergeCell ref="A21:C21"/>
    <mergeCell ref="A22:C22"/>
    <mergeCell ref="A23:C23"/>
    <mergeCell ref="A32:C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rowBreaks count="1" manualBreakCount="1">
    <brk id="28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K57"/>
  <sheetViews>
    <sheetView zoomScalePageLayoutView="0" workbookViewId="0" topLeftCell="A1">
      <selection activeCell="F14" sqref="F14"/>
    </sheetView>
  </sheetViews>
  <sheetFormatPr defaultColWidth="11.421875" defaultRowHeight="15" customHeight="1"/>
  <cols>
    <col min="1" max="1" width="8.7109375" style="62" customWidth="1"/>
    <col min="2" max="2" width="0.85546875" style="62" customWidth="1"/>
    <col min="3" max="3" width="35.28125" style="63" customWidth="1"/>
    <col min="4" max="4" width="7.140625" style="64" customWidth="1"/>
    <col min="5" max="5" width="7.140625" style="65" customWidth="1"/>
    <col min="6" max="6" width="3.421875" style="65" customWidth="1"/>
    <col min="7" max="7" width="10.421875" style="65" customWidth="1"/>
    <col min="8" max="8" width="7.7109375" style="65" customWidth="1"/>
    <col min="9" max="9" width="12.140625" style="63" customWidth="1"/>
    <col min="10" max="16384" width="11.421875" style="63" customWidth="1"/>
  </cols>
  <sheetData>
    <row r="1" spans="1:9" s="4" customFormat="1" ht="84.75" customHeight="1">
      <c r="A1" s="2"/>
      <c r="B1" s="2"/>
      <c r="C1" s="3"/>
      <c r="D1" s="3"/>
      <c r="E1" s="3"/>
      <c r="F1" s="3"/>
      <c r="G1" s="515"/>
      <c r="H1" s="515"/>
      <c r="I1" s="515"/>
    </row>
    <row r="2" spans="1:9" s="4" customFormat="1" ht="4.5" customHeight="1">
      <c r="A2" s="5"/>
      <c r="B2" s="6"/>
      <c r="C2" s="7"/>
      <c r="D2" s="8"/>
      <c r="E2" s="8"/>
      <c r="F2" s="8"/>
      <c r="G2" s="8"/>
      <c r="H2" s="8"/>
      <c r="I2" s="9"/>
    </row>
    <row r="3" spans="1:9" s="13" customFormat="1" ht="15" customHeight="1">
      <c r="A3" s="10" t="s">
        <v>11</v>
      </c>
      <c r="B3" s="11"/>
      <c r="C3" s="12" t="str">
        <f>'Eingabe Kundeninfo'!C3</f>
        <v>Muster AG</v>
      </c>
      <c r="D3" s="548" t="s">
        <v>165</v>
      </c>
      <c r="E3" s="517"/>
      <c r="F3" s="517"/>
      <c r="G3" s="517"/>
      <c r="H3" s="517"/>
      <c r="I3" s="518"/>
    </row>
    <row r="4" spans="1:9" s="13" customFormat="1" ht="15" customHeight="1">
      <c r="A4" s="10" t="s">
        <v>12</v>
      </c>
      <c r="B4" s="11"/>
      <c r="C4" s="14" t="str">
        <f>'Eingabe Kundeninfo'!C4</f>
        <v>2011</v>
      </c>
      <c r="D4" s="516" t="s">
        <v>44</v>
      </c>
      <c r="E4" s="506"/>
      <c r="F4" s="506"/>
      <c r="G4" s="506"/>
      <c r="H4" s="506"/>
      <c r="I4" s="506"/>
    </row>
    <row r="5" spans="1:9" s="13" customFormat="1" ht="15" customHeight="1">
      <c r="A5" s="10" t="s">
        <v>3</v>
      </c>
      <c r="B5" s="11"/>
      <c r="C5" s="15">
        <f>'Eingabe Kundeninfo'!C5</f>
        <v>40908</v>
      </c>
      <c r="D5" s="16"/>
      <c r="E5" s="17" t="s">
        <v>22</v>
      </c>
      <c r="F5" s="17" t="str">
        <f>'Eingabe Kundeninfo'!C6</f>
        <v>B. Mustermann</v>
      </c>
      <c r="H5" s="18"/>
      <c r="I5" s="19"/>
    </row>
    <row r="6" spans="1:9" s="13" customFormat="1" ht="4.5" customHeight="1">
      <c r="A6" s="20"/>
      <c r="B6" s="21"/>
      <c r="C6" s="22"/>
      <c r="D6" s="23"/>
      <c r="E6" s="23"/>
      <c r="F6" s="23"/>
      <c r="G6" s="23"/>
      <c r="H6" s="23"/>
      <c r="I6" s="22"/>
    </row>
    <row r="7" spans="1:2" s="25" customFormat="1" ht="8.25" customHeight="1">
      <c r="A7" s="24"/>
      <c r="B7" s="24"/>
    </row>
    <row r="8" spans="1:11" s="33" customFormat="1" ht="38.25" customHeight="1">
      <c r="A8" s="26" t="s">
        <v>3</v>
      </c>
      <c r="B8" s="549" t="s">
        <v>35</v>
      </c>
      <c r="C8" s="524"/>
      <c r="D8" s="28" t="s">
        <v>37</v>
      </c>
      <c r="E8" s="29" t="s">
        <v>38</v>
      </c>
      <c r="F8" s="550" t="s">
        <v>34</v>
      </c>
      <c r="G8" s="524"/>
      <c r="H8" s="30" t="s">
        <v>33</v>
      </c>
      <c r="I8" s="31" t="s">
        <v>4</v>
      </c>
      <c r="J8" s="32"/>
      <c r="K8" s="32"/>
    </row>
    <row r="9" spans="1:9" s="42" customFormat="1" ht="15" customHeight="1">
      <c r="A9" s="34"/>
      <c r="B9" s="35"/>
      <c r="C9" s="36"/>
      <c r="D9" s="37"/>
      <c r="E9" s="37"/>
      <c r="F9" s="38" t="s">
        <v>39</v>
      </c>
      <c r="G9" s="39" t="s">
        <v>4</v>
      </c>
      <c r="H9" s="40"/>
      <c r="I9" s="41"/>
    </row>
    <row r="10" spans="1:10" s="42" customFormat="1" ht="15" customHeight="1">
      <c r="A10" s="267"/>
      <c r="B10" s="364"/>
      <c r="C10" s="365"/>
      <c r="D10" s="366"/>
      <c r="E10" s="366"/>
      <c r="F10" s="264"/>
      <c r="G10" s="266"/>
      <c r="H10" s="265"/>
      <c r="I10" s="49">
        <f>G10*H10%</f>
        <v>0</v>
      </c>
      <c r="J10" s="50"/>
    </row>
    <row r="11" spans="1:10" s="42" customFormat="1" ht="15" customHeight="1">
      <c r="A11" s="267">
        <v>39813</v>
      </c>
      <c r="B11" s="364"/>
      <c r="C11" s="367" t="s">
        <v>176</v>
      </c>
      <c r="D11" s="366"/>
      <c r="E11" s="366"/>
      <c r="F11" s="264">
        <v>100</v>
      </c>
      <c r="G11" s="266">
        <v>217.5</v>
      </c>
      <c r="H11" s="265">
        <v>75</v>
      </c>
      <c r="I11" s="49">
        <f aca="true" t="shared" si="0" ref="I11:I49">G11*H11%</f>
        <v>163.125</v>
      </c>
      <c r="J11" s="50"/>
    </row>
    <row r="12" spans="1:10" s="42" customFormat="1" ht="15" customHeight="1">
      <c r="A12" s="267"/>
      <c r="B12" s="364"/>
      <c r="C12" s="367" t="s">
        <v>201</v>
      </c>
      <c r="D12" s="366"/>
      <c r="E12" s="366"/>
      <c r="F12" s="264">
        <v>100</v>
      </c>
      <c r="G12" s="266">
        <v>90</v>
      </c>
      <c r="H12" s="265">
        <v>75</v>
      </c>
      <c r="I12" s="49">
        <f t="shared" si="0"/>
        <v>67.5</v>
      </c>
      <c r="J12" s="50"/>
    </row>
    <row r="13" spans="1:10" s="42" customFormat="1" ht="15" customHeight="1">
      <c r="A13" s="267"/>
      <c r="B13" s="364"/>
      <c r="C13" s="367" t="s">
        <v>177</v>
      </c>
      <c r="D13" s="366"/>
      <c r="E13" s="366"/>
      <c r="F13" s="264">
        <v>100</v>
      </c>
      <c r="G13" s="266">
        <v>2500</v>
      </c>
      <c r="H13" s="265">
        <v>50</v>
      </c>
      <c r="I13" s="49">
        <f t="shared" si="0"/>
        <v>1250</v>
      </c>
      <c r="J13" s="50"/>
    </row>
    <row r="14" spans="1:10" s="42" customFormat="1" ht="15" customHeight="1">
      <c r="A14" s="267"/>
      <c r="B14" s="364"/>
      <c r="C14" s="367"/>
      <c r="D14" s="366"/>
      <c r="E14" s="366"/>
      <c r="F14" s="264"/>
      <c r="G14" s="266"/>
      <c r="H14" s="265"/>
      <c r="I14" s="49">
        <f t="shared" si="0"/>
        <v>0</v>
      </c>
      <c r="J14" s="50"/>
    </row>
    <row r="15" spans="1:10" s="42" customFormat="1" ht="15" customHeight="1">
      <c r="A15" s="267"/>
      <c r="B15" s="364"/>
      <c r="C15" s="367"/>
      <c r="D15" s="366"/>
      <c r="E15" s="366"/>
      <c r="F15" s="264"/>
      <c r="G15" s="266"/>
      <c r="H15" s="265"/>
      <c r="I15" s="49">
        <f t="shared" si="0"/>
        <v>0</v>
      </c>
      <c r="J15" s="50"/>
    </row>
    <row r="16" spans="1:10" s="42" customFormat="1" ht="15" customHeight="1">
      <c r="A16" s="267"/>
      <c r="B16" s="364"/>
      <c r="C16" s="367"/>
      <c r="D16" s="366"/>
      <c r="E16" s="366"/>
      <c r="F16" s="264"/>
      <c r="G16" s="266"/>
      <c r="H16" s="265"/>
      <c r="I16" s="49">
        <f t="shared" si="0"/>
        <v>0</v>
      </c>
      <c r="J16" s="50"/>
    </row>
    <row r="17" spans="1:10" s="42" customFormat="1" ht="15" customHeight="1">
      <c r="A17" s="267"/>
      <c r="B17" s="364"/>
      <c r="C17" s="367"/>
      <c r="D17" s="366"/>
      <c r="E17" s="366"/>
      <c r="F17" s="264"/>
      <c r="G17" s="266"/>
      <c r="H17" s="265"/>
      <c r="I17" s="49">
        <f t="shared" si="0"/>
        <v>0</v>
      </c>
      <c r="J17" s="50"/>
    </row>
    <row r="18" spans="1:10" s="42" customFormat="1" ht="15" customHeight="1">
      <c r="A18" s="267"/>
      <c r="B18" s="364"/>
      <c r="C18" s="367"/>
      <c r="D18" s="366"/>
      <c r="E18" s="366"/>
      <c r="F18" s="264"/>
      <c r="G18" s="266"/>
      <c r="H18" s="265"/>
      <c r="I18" s="49">
        <f t="shared" si="0"/>
        <v>0</v>
      </c>
      <c r="J18" s="50"/>
    </row>
    <row r="19" spans="1:10" s="42" customFormat="1" ht="15" customHeight="1">
      <c r="A19" s="267"/>
      <c r="B19" s="364"/>
      <c r="C19" s="367"/>
      <c r="D19" s="366"/>
      <c r="E19" s="366"/>
      <c r="F19" s="264"/>
      <c r="G19" s="266"/>
      <c r="H19" s="265"/>
      <c r="I19" s="49">
        <f t="shared" si="0"/>
        <v>0</v>
      </c>
      <c r="J19" s="50"/>
    </row>
    <row r="20" spans="1:9" s="42" customFormat="1" ht="15" customHeight="1">
      <c r="A20" s="267"/>
      <c r="B20" s="364"/>
      <c r="C20" s="367"/>
      <c r="D20" s="366"/>
      <c r="E20" s="366"/>
      <c r="F20" s="264"/>
      <c r="G20" s="266"/>
      <c r="H20" s="265"/>
      <c r="I20" s="49">
        <f t="shared" si="0"/>
        <v>0</v>
      </c>
    </row>
    <row r="21" spans="1:9" s="42" customFormat="1" ht="15" customHeight="1">
      <c r="A21" s="267"/>
      <c r="B21" s="364"/>
      <c r="C21" s="367"/>
      <c r="D21" s="366"/>
      <c r="E21" s="366"/>
      <c r="F21" s="264"/>
      <c r="G21" s="266"/>
      <c r="H21" s="265"/>
      <c r="I21" s="49">
        <f t="shared" si="0"/>
        <v>0</v>
      </c>
    </row>
    <row r="22" spans="1:10" s="42" customFormat="1" ht="15" customHeight="1">
      <c r="A22" s="267"/>
      <c r="B22" s="364"/>
      <c r="C22" s="367"/>
      <c r="D22" s="366"/>
      <c r="E22" s="366"/>
      <c r="F22" s="264"/>
      <c r="G22" s="266"/>
      <c r="H22" s="265"/>
      <c r="I22" s="49">
        <f t="shared" si="0"/>
        <v>0</v>
      </c>
      <c r="J22" s="51"/>
    </row>
    <row r="23" spans="1:9" s="42" customFormat="1" ht="15" customHeight="1">
      <c r="A23" s="267"/>
      <c r="B23" s="364"/>
      <c r="C23" s="367"/>
      <c r="D23" s="366"/>
      <c r="E23" s="366"/>
      <c r="F23" s="264"/>
      <c r="G23" s="266"/>
      <c r="H23" s="265"/>
      <c r="I23" s="49">
        <f t="shared" si="0"/>
        <v>0</v>
      </c>
    </row>
    <row r="24" spans="1:9" s="42" customFormat="1" ht="15" customHeight="1">
      <c r="A24" s="267"/>
      <c r="B24" s="364"/>
      <c r="C24" s="367"/>
      <c r="D24" s="366"/>
      <c r="E24" s="366"/>
      <c r="F24" s="264"/>
      <c r="G24" s="266"/>
      <c r="H24" s="265"/>
      <c r="I24" s="49">
        <f t="shared" si="0"/>
        <v>0</v>
      </c>
    </row>
    <row r="25" spans="1:9" s="285" customFormat="1" ht="15" customHeight="1">
      <c r="A25" s="327"/>
      <c r="B25" s="419"/>
      <c r="C25" s="367"/>
      <c r="D25" s="378"/>
      <c r="E25" s="378"/>
      <c r="F25" s="278"/>
      <c r="G25" s="420"/>
      <c r="H25" s="324"/>
      <c r="I25" s="284">
        <f t="shared" si="0"/>
        <v>0</v>
      </c>
    </row>
    <row r="26" spans="1:9" s="285" customFormat="1" ht="15" customHeight="1">
      <c r="A26" s="327"/>
      <c r="B26" s="419"/>
      <c r="C26" s="367"/>
      <c r="D26" s="378"/>
      <c r="E26" s="378"/>
      <c r="F26" s="278"/>
      <c r="G26" s="420"/>
      <c r="H26" s="324"/>
      <c r="I26" s="284">
        <f t="shared" si="0"/>
        <v>0</v>
      </c>
    </row>
    <row r="27" spans="1:9" s="285" customFormat="1" ht="15" customHeight="1">
      <c r="A27" s="327"/>
      <c r="B27" s="419"/>
      <c r="C27" s="367"/>
      <c r="D27" s="378"/>
      <c r="E27" s="378"/>
      <c r="F27" s="278"/>
      <c r="G27" s="420"/>
      <c r="H27" s="324"/>
      <c r="I27" s="284">
        <f t="shared" si="0"/>
        <v>0</v>
      </c>
    </row>
    <row r="28" spans="1:9" s="285" customFormat="1" ht="15" customHeight="1">
      <c r="A28" s="327"/>
      <c r="B28" s="419"/>
      <c r="C28" s="367"/>
      <c r="D28" s="421"/>
      <c r="E28" s="421"/>
      <c r="F28" s="325"/>
      <c r="G28" s="420"/>
      <c r="H28" s="324"/>
      <c r="I28" s="284">
        <f t="shared" si="0"/>
        <v>0</v>
      </c>
    </row>
    <row r="29" spans="1:9" s="285" customFormat="1" ht="15" customHeight="1">
      <c r="A29" s="327"/>
      <c r="B29" s="419"/>
      <c r="C29" s="367"/>
      <c r="D29" s="378"/>
      <c r="E29" s="378"/>
      <c r="F29" s="278"/>
      <c r="G29" s="420"/>
      <c r="H29" s="324"/>
      <c r="I29" s="284">
        <f t="shared" si="0"/>
        <v>0</v>
      </c>
    </row>
    <row r="30" spans="1:9" s="285" customFormat="1" ht="15" customHeight="1">
      <c r="A30" s="327"/>
      <c r="B30" s="419"/>
      <c r="C30" s="367"/>
      <c r="D30" s="378"/>
      <c r="E30" s="378"/>
      <c r="F30" s="278"/>
      <c r="G30" s="420"/>
      <c r="H30" s="324"/>
      <c r="I30" s="284">
        <f t="shared" si="0"/>
        <v>0</v>
      </c>
    </row>
    <row r="31" spans="1:9" s="285" customFormat="1" ht="15" customHeight="1">
      <c r="A31" s="327"/>
      <c r="B31" s="419"/>
      <c r="C31" s="367"/>
      <c r="D31" s="378"/>
      <c r="E31" s="378"/>
      <c r="F31" s="278"/>
      <c r="G31" s="420"/>
      <c r="H31" s="324"/>
      <c r="I31" s="284">
        <f t="shared" si="0"/>
        <v>0</v>
      </c>
    </row>
    <row r="32" spans="1:10" s="285" customFormat="1" ht="15" customHeight="1">
      <c r="A32" s="327"/>
      <c r="B32" s="419"/>
      <c r="C32" s="367"/>
      <c r="D32" s="378"/>
      <c r="E32" s="378"/>
      <c r="F32" s="278"/>
      <c r="G32" s="420"/>
      <c r="H32" s="324"/>
      <c r="I32" s="284">
        <f t="shared" si="0"/>
        <v>0</v>
      </c>
      <c r="J32" s="286"/>
    </row>
    <row r="33" spans="1:10" s="285" customFormat="1" ht="15" customHeight="1">
      <c r="A33" s="327"/>
      <c r="B33" s="419"/>
      <c r="C33" s="367"/>
      <c r="D33" s="378"/>
      <c r="E33" s="378"/>
      <c r="F33" s="278"/>
      <c r="G33" s="420"/>
      <c r="H33" s="324"/>
      <c r="I33" s="284">
        <f t="shared" si="0"/>
        <v>0</v>
      </c>
      <c r="J33" s="286"/>
    </row>
    <row r="34" spans="1:10" s="285" customFormat="1" ht="15" customHeight="1">
      <c r="A34" s="327"/>
      <c r="B34" s="419"/>
      <c r="C34" s="367"/>
      <c r="D34" s="378"/>
      <c r="E34" s="378"/>
      <c r="F34" s="278"/>
      <c r="G34" s="420"/>
      <c r="H34" s="324"/>
      <c r="I34" s="284">
        <f t="shared" si="0"/>
        <v>0</v>
      </c>
      <c r="J34" s="286"/>
    </row>
    <row r="35" spans="1:10" s="285" customFormat="1" ht="15" customHeight="1">
      <c r="A35" s="327"/>
      <c r="B35" s="419"/>
      <c r="C35" s="367"/>
      <c r="D35" s="378"/>
      <c r="E35" s="378"/>
      <c r="F35" s="278"/>
      <c r="G35" s="420"/>
      <c r="H35" s="324"/>
      <c r="I35" s="284">
        <f t="shared" si="0"/>
        <v>0</v>
      </c>
      <c r="J35" s="286"/>
    </row>
    <row r="36" spans="1:10" s="285" customFormat="1" ht="15" customHeight="1">
      <c r="A36" s="327"/>
      <c r="B36" s="419"/>
      <c r="C36" s="367"/>
      <c r="D36" s="378"/>
      <c r="E36" s="378"/>
      <c r="F36" s="278"/>
      <c r="G36" s="420"/>
      <c r="H36" s="324"/>
      <c r="I36" s="284">
        <f t="shared" si="0"/>
        <v>0</v>
      </c>
      <c r="J36" s="286"/>
    </row>
    <row r="37" spans="1:10" s="285" customFormat="1" ht="15" customHeight="1">
      <c r="A37" s="327"/>
      <c r="B37" s="419"/>
      <c r="C37" s="367"/>
      <c r="D37" s="378"/>
      <c r="E37" s="378"/>
      <c r="F37" s="278"/>
      <c r="G37" s="420"/>
      <c r="H37" s="324"/>
      <c r="I37" s="284">
        <f t="shared" si="0"/>
        <v>0</v>
      </c>
      <c r="J37" s="286"/>
    </row>
    <row r="38" spans="1:10" s="285" customFormat="1" ht="15" customHeight="1">
      <c r="A38" s="327"/>
      <c r="B38" s="419"/>
      <c r="C38" s="367"/>
      <c r="D38" s="378"/>
      <c r="E38" s="378"/>
      <c r="F38" s="278"/>
      <c r="G38" s="420"/>
      <c r="H38" s="324"/>
      <c r="I38" s="284">
        <f t="shared" si="0"/>
        <v>0</v>
      </c>
      <c r="J38" s="286"/>
    </row>
    <row r="39" spans="1:10" s="42" customFormat="1" ht="15" customHeight="1">
      <c r="A39" s="267"/>
      <c r="B39" s="364"/>
      <c r="C39" s="365"/>
      <c r="D39" s="366"/>
      <c r="E39" s="366"/>
      <c r="F39" s="264"/>
      <c r="G39" s="266"/>
      <c r="H39" s="265"/>
      <c r="I39" s="49">
        <f t="shared" si="0"/>
        <v>0</v>
      </c>
      <c r="J39" s="54"/>
    </row>
    <row r="40" spans="1:10" s="42" customFormat="1" ht="15" customHeight="1">
      <c r="A40" s="267"/>
      <c r="B40" s="364"/>
      <c r="C40" s="365"/>
      <c r="D40" s="366"/>
      <c r="E40" s="366"/>
      <c r="F40" s="264"/>
      <c r="G40" s="266"/>
      <c r="H40" s="265"/>
      <c r="I40" s="49">
        <f t="shared" si="0"/>
        <v>0</v>
      </c>
      <c r="J40" s="54"/>
    </row>
    <row r="41" spans="1:10" s="42" customFormat="1" ht="15" customHeight="1">
      <c r="A41" s="267"/>
      <c r="B41" s="364"/>
      <c r="C41" s="365"/>
      <c r="D41" s="366"/>
      <c r="E41" s="366"/>
      <c r="F41" s="264"/>
      <c r="G41" s="266"/>
      <c r="H41" s="265"/>
      <c r="I41" s="49">
        <f t="shared" si="0"/>
        <v>0</v>
      </c>
      <c r="J41" s="54"/>
    </row>
    <row r="42" spans="1:10" s="42" customFormat="1" ht="15" customHeight="1">
      <c r="A42" s="267"/>
      <c r="B42" s="364"/>
      <c r="C42" s="365"/>
      <c r="D42" s="366"/>
      <c r="E42" s="366"/>
      <c r="F42" s="264"/>
      <c r="G42" s="266"/>
      <c r="H42" s="265"/>
      <c r="I42" s="49">
        <f t="shared" si="0"/>
        <v>0</v>
      </c>
      <c r="J42" s="54"/>
    </row>
    <row r="43" spans="1:10" s="42" customFormat="1" ht="15" customHeight="1">
      <c r="A43" s="267"/>
      <c r="B43" s="364"/>
      <c r="C43" s="365"/>
      <c r="D43" s="366"/>
      <c r="E43" s="366"/>
      <c r="F43" s="264"/>
      <c r="G43" s="266"/>
      <c r="H43" s="265"/>
      <c r="I43" s="49">
        <f t="shared" si="0"/>
        <v>0</v>
      </c>
      <c r="J43" s="54"/>
    </row>
    <row r="44" spans="1:10" s="42" customFormat="1" ht="15" customHeight="1">
      <c r="A44" s="267"/>
      <c r="B44" s="364"/>
      <c r="C44" s="377"/>
      <c r="D44" s="366"/>
      <c r="E44" s="366"/>
      <c r="F44" s="264"/>
      <c r="G44" s="266"/>
      <c r="H44" s="265"/>
      <c r="I44" s="49">
        <f t="shared" si="0"/>
        <v>0</v>
      </c>
      <c r="J44" s="54"/>
    </row>
    <row r="45" spans="1:9" s="56" customFormat="1" ht="15" customHeight="1">
      <c r="A45" s="267"/>
      <c r="B45" s="364"/>
      <c r="C45" s="377"/>
      <c r="D45" s="366"/>
      <c r="E45" s="366"/>
      <c r="F45" s="264"/>
      <c r="G45" s="266"/>
      <c r="H45" s="265"/>
      <c r="I45" s="49">
        <f t="shared" si="0"/>
        <v>0</v>
      </c>
    </row>
    <row r="46" spans="1:9" s="56" customFormat="1" ht="15" customHeight="1">
      <c r="A46" s="267"/>
      <c r="B46" s="364"/>
      <c r="C46" s="377"/>
      <c r="D46" s="366"/>
      <c r="E46" s="366"/>
      <c r="F46" s="264"/>
      <c r="G46" s="266"/>
      <c r="H46" s="265"/>
      <c r="I46" s="49">
        <f t="shared" si="0"/>
        <v>0</v>
      </c>
    </row>
    <row r="47" spans="1:9" s="56" customFormat="1" ht="15" customHeight="1">
      <c r="A47" s="267"/>
      <c r="B47" s="364"/>
      <c r="C47" s="377"/>
      <c r="D47" s="366"/>
      <c r="E47" s="366"/>
      <c r="F47" s="264"/>
      <c r="G47" s="266"/>
      <c r="H47" s="265"/>
      <c r="I47" s="49">
        <f t="shared" si="0"/>
        <v>0</v>
      </c>
    </row>
    <row r="48" spans="1:9" s="56" customFormat="1" ht="15" customHeight="1">
      <c r="A48" s="267"/>
      <c r="B48" s="364"/>
      <c r="C48" s="377"/>
      <c r="D48" s="366"/>
      <c r="E48" s="366"/>
      <c r="F48" s="264"/>
      <c r="G48" s="266"/>
      <c r="H48" s="265"/>
      <c r="I48" s="49">
        <f t="shared" si="0"/>
        <v>0</v>
      </c>
    </row>
    <row r="49" spans="1:9" s="56" customFormat="1" ht="15" customHeight="1">
      <c r="A49" s="267"/>
      <c r="B49" s="364"/>
      <c r="C49" s="377"/>
      <c r="D49" s="366"/>
      <c r="E49" s="366"/>
      <c r="F49" s="264"/>
      <c r="G49" s="266"/>
      <c r="H49" s="265"/>
      <c r="I49" s="49">
        <f t="shared" si="0"/>
        <v>0</v>
      </c>
    </row>
    <row r="50" spans="1:9" s="56" customFormat="1" ht="15" customHeight="1" thickBot="1">
      <c r="A50" s="267"/>
      <c r="B50" s="364"/>
      <c r="C50" s="377"/>
      <c r="D50" s="366"/>
      <c r="E50" s="366"/>
      <c r="F50" s="264"/>
      <c r="G50" s="266"/>
      <c r="H50" s="265"/>
      <c r="I50" s="57">
        <f>SUM(I9:I49)</f>
        <v>1480.625</v>
      </c>
    </row>
    <row r="51" spans="1:8" s="58" customFormat="1" ht="15" customHeight="1">
      <c r="A51" s="32"/>
      <c r="B51" s="32"/>
      <c r="D51" s="32"/>
      <c r="E51" s="59"/>
      <c r="F51" s="59"/>
      <c r="G51" s="59"/>
      <c r="H51" s="60"/>
    </row>
    <row r="52" spans="1:8" s="58" customFormat="1" ht="15" customHeight="1">
      <c r="A52" s="32"/>
      <c r="B52" s="32"/>
      <c r="D52" s="32"/>
      <c r="E52" s="59"/>
      <c r="F52" s="59"/>
      <c r="G52" s="59"/>
      <c r="H52" s="60"/>
    </row>
    <row r="53" spans="1:8" s="58" customFormat="1" ht="15" customHeight="1">
      <c r="A53" s="32"/>
      <c r="B53" s="32"/>
      <c r="D53" s="32"/>
      <c r="E53" s="59"/>
      <c r="F53" s="59"/>
      <c r="G53" s="59"/>
      <c r="H53" s="60"/>
    </row>
    <row r="54" spans="1:8" s="33" customFormat="1" ht="15" customHeight="1">
      <c r="A54" s="61"/>
      <c r="B54" s="61"/>
      <c r="D54" s="32"/>
      <c r="E54" s="58"/>
      <c r="F54" s="58"/>
      <c r="G54" s="58"/>
      <c r="H54" s="60"/>
    </row>
    <row r="55" ht="15" customHeight="1">
      <c r="H55" s="66"/>
    </row>
    <row r="56" ht="15" customHeight="1">
      <c r="H56" s="66"/>
    </row>
    <row r="57" ht="15" customHeight="1">
      <c r="H57" s="66"/>
    </row>
  </sheetData>
  <sheetProtection sheet="1"/>
  <mergeCells count="5">
    <mergeCell ref="G1:I1"/>
    <mergeCell ref="D3:I3"/>
    <mergeCell ref="B8:C8"/>
    <mergeCell ref="F8:G8"/>
    <mergeCell ref="D4:I4"/>
  </mergeCells>
  <printOptions/>
  <pageMargins left="0.7874015748031497" right="0.15748031496062992" top="0.2755905511811024" bottom="0.2362204724409449" header="0.1968503937007874" footer="0.5118110236220472"/>
  <pageSetup horizontalDpi="300" verticalDpi="300" orientation="portrait" paperSize="9" r:id="rId3"/>
  <legacyDrawing r:id="rId2"/>
  <oleObjects>
    <oleObject progId="Dokument" shapeId="6045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>
    <tabColor indexed="57"/>
  </sheetPr>
  <dimension ref="A1:K83"/>
  <sheetViews>
    <sheetView showGridLines="0" zoomScaleSheetLayoutView="125" zoomScalePageLayoutView="0" workbookViewId="0" topLeftCell="A1">
      <selection activeCell="A14" sqref="A14"/>
    </sheetView>
  </sheetViews>
  <sheetFormatPr defaultColWidth="11.421875" defaultRowHeight="15" customHeight="1"/>
  <cols>
    <col min="1" max="1" width="8.7109375" style="62" customWidth="1"/>
    <col min="2" max="2" width="0.85546875" style="62" customWidth="1"/>
    <col min="3" max="3" width="22.7109375" style="63" customWidth="1"/>
    <col min="4" max="4" width="12.57421875" style="63" customWidth="1"/>
    <col min="5" max="5" width="5.7109375" style="64" customWidth="1"/>
    <col min="6" max="6" width="6.7109375" style="65" customWidth="1"/>
    <col min="7" max="7" width="12.7109375" style="65" customWidth="1"/>
    <col min="8" max="8" width="8.7109375" style="65" customWidth="1"/>
    <col min="9" max="9" width="12.7109375" style="63" customWidth="1"/>
    <col min="10" max="16384" width="11.421875" style="63" customWidth="1"/>
  </cols>
  <sheetData>
    <row r="1" spans="1:9" s="4" customFormat="1" ht="86.25" customHeight="1">
      <c r="A1" s="2"/>
      <c r="B1" s="2"/>
      <c r="C1" s="3"/>
      <c r="D1" s="3"/>
      <c r="E1" s="3"/>
      <c r="F1" s="3"/>
      <c r="G1" s="515"/>
      <c r="H1" s="515"/>
      <c r="I1" s="515"/>
    </row>
    <row r="2" spans="1:9" s="4" customFormat="1" ht="4.5" customHeight="1">
      <c r="A2" s="5"/>
      <c r="B2" s="6"/>
      <c r="C2" s="107"/>
      <c r="D2" s="7"/>
      <c r="E2" s="8"/>
      <c r="F2" s="8"/>
      <c r="G2" s="8"/>
      <c r="H2" s="8"/>
      <c r="I2" s="9"/>
    </row>
    <row r="3" spans="1:9" s="13" customFormat="1" ht="15" customHeight="1">
      <c r="A3" s="10" t="s">
        <v>11</v>
      </c>
      <c r="B3" s="11"/>
      <c r="C3" s="109" t="str">
        <f>'Eingabe Kundeninfo'!C3</f>
        <v>Muster AG</v>
      </c>
      <c r="D3" s="12"/>
      <c r="E3" s="506" t="s">
        <v>173</v>
      </c>
      <c r="F3" s="517"/>
      <c r="G3" s="517"/>
      <c r="H3" s="517"/>
      <c r="I3" s="518"/>
    </row>
    <row r="4" spans="1:9" s="13" customFormat="1" ht="15" customHeight="1">
      <c r="A4" s="10" t="s">
        <v>12</v>
      </c>
      <c r="B4" s="11"/>
      <c r="C4" s="110" t="str">
        <f>'Eingabe Kundeninfo'!C4</f>
        <v>2011</v>
      </c>
      <c r="D4" s="14"/>
      <c r="E4" s="551" t="s">
        <v>31</v>
      </c>
      <c r="F4" s="552"/>
      <c r="G4" s="552"/>
      <c r="H4" s="552"/>
      <c r="I4" s="552"/>
    </row>
    <row r="5" spans="1:9" s="13" customFormat="1" ht="15" customHeight="1">
      <c r="A5" s="10" t="s">
        <v>3</v>
      </c>
      <c r="B5" s="11"/>
      <c r="C5" s="17">
        <f>'Eingabe Kundeninfo'!C5</f>
        <v>40908</v>
      </c>
      <c r="D5" s="15"/>
      <c r="E5" s="16"/>
      <c r="F5" s="17" t="s">
        <v>21</v>
      </c>
      <c r="G5" s="67" t="str">
        <f>'Eingabe Kundeninfo'!C6</f>
        <v>B. Mustermann</v>
      </c>
      <c r="H5" s="15"/>
      <c r="I5" s="19"/>
    </row>
    <row r="6" spans="1:9" s="13" customFormat="1" ht="4.5" customHeight="1">
      <c r="A6" s="20"/>
      <c r="B6" s="21"/>
      <c r="C6" s="23"/>
      <c r="D6" s="22"/>
      <c r="E6" s="23"/>
      <c r="F6" s="23"/>
      <c r="G6" s="23"/>
      <c r="H6" s="23"/>
      <c r="I6" s="22"/>
    </row>
    <row r="7" spans="1:2" s="25" customFormat="1" ht="8.25" customHeight="1">
      <c r="A7" s="24"/>
      <c r="B7" s="24"/>
    </row>
    <row r="8" spans="1:11" s="33" customFormat="1" ht="30" customHeight="1">
      <c r="A8" s="26" t="s">
        <v>3</v>
      </c>
      <c r="B8" s="523" t="s">
        <v>17</v>
      </c>
      <c r="C8" s="524"/>
      <c r="D8" s="523" t="s">
        <v>45</v>
      </c>
      <c r="E8" s="524"/>
      <c r="F8" s="69" t="s">
        <v>18</v>
      </c>
      <c r="G8" s="69" t="s">
        <v>16</v>
      </c>
      <c r="H8" s="31" t="s">
        <v>19</v>
      </c>
      <c r="I8" s="31" t="s">
        <v>4</v>
      </c>
      <c r="J8" s="32"/>
      <c r="K8" s="32"/>
    </row>
    <row r="9" spans="1:9" s="42" customFormat="1" ht="15" customHeight="1">
      <c r="A9" s="392"/>
      <c r="B9" s="383"/>
      <c r="C9" s="424"/>
      <c r="D9" s="531"/>
      <c r="E9" s="503"/>
      <c r="F9" s="385"/>
      <c r="G9" s="263"/>
      <c r="H9" s="386">
        <v>1</v>
      </c>
      <c r="I9" s="422">
        <f>ROUND(((G9*H9)*20),0)/20</f>
        <v>0</v>
      </c>
    </row>
    <row r="10" spans="1:9" s="42" customFormat="1" ht="15" customHeight="1">
      <c r="A10" s="267"/>
      <c r="B10" s="364"/>
      <c r="C10" s="365"/>
      <c r="D10" s="531"/>
      <c r="E10" s="532"/>
      <c r="F10" s="366"/>
      <c r="G10" s="263"/>
      <c r="H10" s="265">
        <v>1</v>
      </c>
      <c r="I10" s="422">
        <f aca="true" t="shared" si="0" ref="I10:I49">ROUND(((G10*H10)*20),0)/20</f>
        <v>0</v>
      </c>
    </row>
    <row r="11" spans="1:9" s="42" customFormat="1" ht="15" customHeight="1">
      <c r="A11" s="267"/>
      <c r="B11" s="364"/>
      <c r="C11" s="365"/>
      <c r="D11" s="531"/>
      <c r="E11" s="532"/>
      <c r="F11" s="366"/>
      <c r="G11" s="263"/>
      <c r="H11" s="265"/>
      <c r="I11" s="422">
        <f t="shared" si="0"/>
        <v>0</v>
      </c>
    </row>
    <row r="12" spans="1:9" s="42" customFormat="1" ht="15" customHeight="1">
      <c r="A12" s="267"/>
      <c r="B12" s="364"/>
      <c r="C12" s="365"/>
      <c r="D12" s="531"/>
      <c r="E12" s="532"/>
      <c r="F12" s="366"/>
      <c r="G12" s="263"/>
      <c r="H12" s="265"/>
      <c r="I12" s="422">
        <f t="shared" si="0"/>
        <v>0</v>
      </c>
    </row>
    <row r="13" spans="1:9" s="42" customFormat="1" ht="15" customHeight="1">
      <c r="A13" s="267"/>
      <c r="B13" s="364"/>
      <c r="C13" s="365"/>
      <c r="D13" s="531"/>
      <c r="E13" s="532"/>
      <c r="F13" s="366"/>
      <c r="G13" s="263"/>
      <c r="H13" s="265"/>
      <c r="I13" s="422">
        <f t="shared" si="0"/>
        <v>0</v>
      </c>
    </row>
    <row r="14" spans="1:9" s="42" customFormat="1" ht="15" customHeight="1">
      <c r="A14" s="267"/>
      <c r="B14" s="364"/>
      <c r="C14" s="365"/>
      <c r="D14" s="531"/>
      <c r="E14" s="532"/>
      <c r="F14" s="366"/>
      <c r="G14" s="263"/>
      <c r="H14" s="265"/>
      <c r="I14" s="422">
        <f t="shared" si="0"/>
        <v>0</v>
      </c>
    </row>
    <row r="15" spans="1:9" s="42" customFormat="1" ht="15" customHeight="1">
      <c r="A15" s="267"/>
      <c r="B15" s="364"/>
      <c r="C15" s="365"/>
      <c r="D15" s="531"/>
      <c r="E15" s="532"/>
      <c r="F15" s="366"/>
      <c r="G15" s="263"/>
      <c r="H15" s="265"/>
      <c r="I15" s="422">
        <f t="shared" si="0"/>
        <v>0</v>
      </c>
    </row>
    <row r="16" spans="1:9" s="42" customFormat="1" ht="15" customHeight="1">
      <c r="A16" s="267"/>
      <c r="B16" s="364"/>
      <c r="C16" s="365"/>
      <c r="D16" s="531"/>
      <c r="E16" s="532"/>
      <c r="F16" s="366"/>
      <c r="G16" s="263"/>
      <c r="H16" s="265"/>
      <c r="I16" s="422">
        <f t="shared" si="0"/>
        <v>0</v>
      </c>
    </row>
    <row r="17" spans="1:9" s="42" customFormat="1" ht="15" customHeight="1">
      <c r="A17" s="267"/>
      <c r="B17" s="364"/>
      <c r="C17" s="365"/>
      <c r="D17" s="531"/>
      <c r="E17" s="532"/>
      <c r="F17" s="366"/>
      <c r="G17" s="263"/>
      <c r="H17" s="265"/>
      <c r="I17" s="422">
        <f t="shared" si="0"/>
        <v>0</v>
      </c>
    </row>
    <row r="18" spans="1:9" s="42" customFormat="1" ht="15" customHeight="1">
      <c r="A18" s="267"/>
      <c r="B18" s="364"/>
      <c r="C18" s="365"/>
      <c r="D18" s="531"/>
      <c r="E18" s="532"/>
      <c r="F18" s="366"/>
      <c r="G18" s="263"/>
      <c r="H18" s="265"/>
      <c r="I18" s="422">
        <f t="shared" si="0"/>
        <v>0</v>
      </c>
    </row>
    <row r="19" spans="1:9" s="42" customFormat="1" ht="15" customHeight="1">
      <c r="A19" s="267"/>
      <c r="B19" s="364"/>
      <c r="C19" s="365"/>
      <c r="D19" s="531"/>
      <c r="E19" s="532"/>
      <c r="F19" s="366"/>
      <c r="G19" s="263"/>
      <c r="H19" s="265"/>
      <c r="I19" s="422">
        <f t="shared" si="0"/>
        <v>0</v>
      </c>
    </row>
    <row r="20" spans="1:9" s="42" customFormat="1" ht="15" customHeight="1">
      <c r="A20" s="267"/>
      <c r="B20" s="364"/>
      <c r="C20" s="365"/>
      <c r="D20" s="531"/>
      <c r="E20" s="532"/>
      <c r="F20" s="366"/>
      <c r="G20" s="263"/>
      <c r="H20" s="265"/>
      <c r="I20" s="422">
        <f t="shared" si="0"/>
        <v>0</v>
      </c>
    </row>
    <row r="21" spans="1:9" s="42" customFormat="1" ht="15" customHeight="1">
      <c r="A21" s="267"/>
      <c r="B21" s="364"/>
      <c r="C21" s="365"/>
      <c r="D21" s="531"/>
      <c r="E21" s="532"/>
      <c r="F21" s="366"/>
      <c r="G21" s="263"/>
      <c r="H21" s="265"/>
      <c r="I21" s="422">
        <f t="shared" si="0"/>
        <v>0</v>
      </c>
    </row>
    <row r="22" spans="1:9" s="42" customFormat="1" ht="15" customHeight="1">
      <c r="A22" s="267"/>
      <c r="B22" s="364"/>
      <c r="C22" s="365"/>
      <c r="D22" s="531"/>
      <c r="E22" s="532"/>
      <c r="F22" s="366"/>
      <c r="G22" s="263"/>
      <c r="H22" s="265"/>
      <c r="I22" s="422">
        <f t="shared" si="0"/>
        <v>0</v>
      </c>
    </row>
    <row r="23" spans="1:9" s="42" customFormat="1" ht="15" customHeight="1">
      <c r="A23" s="267"/>
      <c r="B23" s="364"/>
      <c r="C23" s="365"/>
      <c r="D23" s="531"/>
      <c r="E23" s="532"/>
      <c r="F23" s="366"/>
      <c r="G23" s="263"/>
      <c r="H23" s="265"/>
      <c r="I23" s="422">
        <f t="shared" si="0"/>
        <v>0</v>
      </c>
    </row>
    <row r="24" spans="1:9" s="42" customFormat="1" ht="15" customHeight="1">
      <c r="A24" s="267"/>
      <c r="B24" s="364"/>
      <c r="C24" s="365"/>
      <c r="D24" s="264"/>
      <c r="E24" s="379"/>
      <c r="F24" s="366"/>
      <c r="G24" s="263"/>
      <c r="H24" s="265"/>
      <c r="I24" s="422">
        <f t="shared" si="0"/>
        <v>0</v>
      </c>
    </row>
    <row r="25" spans="1:9" s="53" customFormat="1" ht="15" customHeight="1">
      <c r="A25" s="368"/>
      <c r="B25" s="369"/>
      <c r="C25" s="370"/>
      <c r="D25" s="372"/>
      <c r="E25" s="380"/>
      <c r="F25" s="371"/>
      <c r="G25" s="263"/>
      <c r="H25" s="373"/>
      <c r="I25" s="422">
        <f t="shared" si="0"/>
        <v>0</v>
      </c>
    </row>
    <row r="26" spans="1:9" s="42" customFormat="1" ht="15" customHeight="1">
      <c r="A26" s="267"/>
      <c r="B26" s="364"/>
      <c r="C26" s="365"/>
      <c r="D26" s="264"/>
      <c r="E26" s="379"/>
      <c r="F26" s="366"/>
      <c r="G26" s="263"/>
      <c r="H26" s="265"/>
      <c r="I26" s="422">
        <f t="shared" si="0"/>
        <v>0</v>
      </c>
    </row>
    <row r="27" spans="1:9" s="42" customFormat="1" ht="15" customHeight="1">
      <c r="A27" s="267"/>
      <c r="B27" s="364"/>
      <c r="C27" s="365"/>
      <c r="D27" s="264"/>
      <c r="E27" s="379"/>
      <c r="F27" s="366"/>
      <c r="G27" s="263"/>
      <c r="H27" s="265"/>
      <c r="I27" s="422">
        <f t="shared" si="0"/>
        <v>0</v>
      </c>
    </row>
    <row r="28" spans="1:9" s="42" customFormat="1" ht="15" customHeight="1">
      <c r="A28" s="267"/>
      <c r="B28" s="364"/>
      <c r="C28" s="365"/>
      <c r="D28" s="264"/>
      <c r="E28" s="379"/>
      <c r="F28" s="366"/>
      <c r="G28" s="263"/>
      <c r="H28" s="265"/>
      <c r="I28" s="422">
        <f t="shared" si="0"/>
        <v>0</v>
      </c>
    </row>
    <row r="29" spans="1:9" s="42" customFormat="1" ht="15" customHeight="1">
      <c r="A29" s="267"/>
      <c r="B29" s="364"/>
      <c r="C29" s="365"/>
      <c r="D29" s="264"/>
      <c r="E29" s="379"/>
      <c r="F29" s="366"/>
      <c r="G29" s="263"/>
      <c r="H29" s="265"/>
      <c r="I29" s="422">
        <f t="shared" si="0"/>
        <v>0</v>
      </c>
    </row>
    <row r="30" spans="1:9" s="42" customFormat="1" ht="15" customHeight="1">
      <c r="A30" s="267"/>
      <c r="B30" s="364"/>
      <c r="C30" s="365"/>
      <c r="D30" s="264"/>
      <c r="E30" s="379"/>
      <c r="F30" s="374"/>
      <c r="G30" s="263"/>
      <c r="H30" s="265"/>
      <c r="I30" s="422">
        <f t="shared" si="0"/>
        <v>0</v>
      </c>
    </row>
    <row r="31" spans="1:9" s="42" customFormat="1" ht="15" customHeight="1">
      <c r="A31" s="267"/>
      <c r="B31" s="364"/>
      <c r="C31" s="365"/>
      <c r="D31" s="264"/>
      <c r="E31" s="379"/>
      <c r="F31" s="366"/>
      <c r="G31" s="263"/>
      <c r="H31" s="265"/>
      <c r="I31" s="422">
        <f t="shared" si="0"/>
        <v>0</v>
      </c>
    </row>
    <row r="32" spans="1:9" s="42" customFormat="1" ht="15" customHeight="1">
      <c r="A32" s="267"/>
      <c r="B32" s="364"/>
      <c r="C32" s="365"/>
      <c r="D32" s="264"/>
      <c r="E32" s="379"/>
      <c r="F32" s="366"/>
      <c r="G32" s="263"/>
      <c r="H32" s="265"/>
      <c r="I32" s="422">
        <f t="shared" si="0"/>
        <v>0</v>
      </c>
    </row>
    <row r="33" spans="1:9" s="42" customFormat="1" ht="15" customHeight="1">
      <c r="A33" s="267"/>
      <c r="B33" s="364"/>
      <c r="C33" s="365"/>
      <c r="D33" s="264"/>
      <c r="E33" s="379"/>
      <c r="F33" s="366"/>
      <c r="G33" s="263"/>
      <c r="H33" s="265"/>
      <c r="I33" s="422">
        <f t="shared" si="0"/>
        <v>0</v>
      </c>
    </row>
    <row r="34" spans="1:9" s="42" customFormat="1" ht="15" customHeight="1">
      <c r="A34" s="267"/>
      <c r="B34" s="364"/>
      <c r="C34" s="365"/>
      <c r="D34" s="264"/>
      <c r="E34" s="379"/>
      <c r="F34" s="366"/>
      <c r="G34" s="263"/>
      <c r="H34" s="265"/>
      <c r="I34" s="422">
        <f t="shared" si="0"/>
        <v>0</v>
      </c>
    </row>
    <row r="35" spans="1:9" s="42" customFormat="1" ht="15" customHeight="1">
      <c r="A35" s="267"/>
      <c r="B35" s="364"/>
      <c r="C35" s="365"/>
      <c r="D35" s="264"/>
      <c r="E35" s="379"/>
      <c r="F35" s="366"/>
      <c r="G35" s="263"/>
      <c r="H35" s="265"/>
      <c r="I35" s="422">
        <f t="shared" si="0"/>
        <v>0</v>
      </c>
    </row>
    <row r="36" spans="1:9" s="42" customFormat="1" ht="15" customHeight="1">
      <c r="A36" s="267"/>
      <c r="B36" s="364"/>
      <c r="C36" s="365"/>
      <c r="D36" s="264"/>
      <c r="E36" s="379"/>
      <c r="F36" s="366"/>
      <c r="G36" s="263"/>
      <c r="H36" s="265"/>
      <c r="I36" s="422">
        <f t="shared" si="0"/>
        <v>0</v>
      </c>
    </row>
    <row r="37" spans="1:9" s="42" customFormat="1" ht="15" customHeight="1">
      <c r="A37" s="267"/>
      <c r="B37" s="364"/>
      <c r="C37" s="365"/>
      <c r="D37" s="264"/>
      <c r="E37" s="379"/>
      <c r="F37" s="366"/>
      <c r="G37" s="263"/>
      <c r="H37" s="265"/>
      <c r="I37" s="422">
        <f t="shared" si="0"/>
        <v>0</v>
      </c>
    </row>
    <row r="38" spans="1:9" s="42" customFormat="1" ht="15" customHeight="1">
      <c r="A38" s="267"/>
      <c r="B38" s="364"/>
      <c r="C38" s="365"/>
      <c r="D38" s="264"/>
      <c r="E38" s="379"/>
      <c r="F38" s="366"/>
      <c r="G38" s="263"/>
      <c r="H38" s="265"/>
      <c r="I38" s="422">
        <f t="shared" si="0"/>
        <v>0</v>
      </c>
    </row>
    <row r="39" spans="1:9" s="42" customFormat="1" ht="15" customHeight="1">
      <c r="A39" s="267"/>
      <c r="B39" s="364"/>
      <c r="C39" s="365"/>
      <c r="D39" s="264"/>
      <c r="E39" s="379"/>
      <c r="F39" s="366"/>
      <c r="G39" s="263"/>
      <c r="H39" s="265"/>
      <c r="I39" s="422">
        <f t="shared" si="0"/>
        <v>0</v>
      </c>
    </row>
    <row r="40" spans="1:9" s="42" customFormat="1" ht="15" customHeight="1">
      <c r="A40" s="267"/>
      <c r="B40" s="364"/>
      <c r="C40" s="365"/>
      <c r="D40" s="264"/>
      <c r="E40" s="379"/>
      <c r="F40" s="366"/>
      <c r="G40" s="263"/>
      <c r="H40" s="265"/>
      <c r="I40" s="422">
        <f t="shared" si="0"/>
        <v>0</v>
      </c>
    </row>
    <row r="41" spans="1:9" s="42" customFormat="1" ht="15" customHeight="1">
      <c r="A41" s="267"/>
      <c r="B41" s="364"/>
      <c r="C41" s="365"/>
      <c r="D41" s="264"/>
      <c r="E41" s="379"/>
      <c r="F41" s="366"/>
      <c r="G41" s="263"/>
      <c r="H41" s="265"/>
      <c r="I41" s="422">
        <f t="shared" si="0"/>
        <v>0</v>
      </c>
    </row>
    <row r="42" spans="1:9" s="42" customFormat="1" ht="15" customHeight="1">
      <c r="A42" s="267"/>
      <c r="B42" s="364"/>
      <c r="C42" s="365"/>
      <c r="D42" s="264"/>
      <c r="E42" s="379"/>
      <c r="F42" s="366"/>
      <c r="G42" s="263"/>
      <c r="H42" s="265"/>
      <c r="I42" s="422">
        <f t="shared" si="0"/>
        <v>0</v>
      </c>
    </row>
    <row r="43" spans="1:9" s="42" customFormat="1" ht="15" customHeight="1">
      <c r="A43" s="267"/>
      <c r="B43" s="364"/>
      <c r="C43" s="365"/>
      <c r="D43" s="264"/>
      <c r="E43" s="379"/>
      <c r="F43" s="366"/>
      <c r="G43" s="263"/>
      <c r="H43" s="265"/>
      <c r="I43" s="422">
        <f t="shared" si="0"/>
        <v>0</v>
      </c>
    </row>
    <row r="44" spans="1:9" s="42" customFormat="1" ht="15" customHeight="1">
      <c r="A44" s="267"/>
      <c r="B44" s="364"/>
      <c r="C44" s="365"/>
      <c r="D44" s="264"/>
      <c r="E44" s="379"/>
      <c r="F44" s="366"/>
      <c r="G44" s="263"/>
      <c r="H44" s="265"/>
      <c r="I44" s="422">
        <f t="shared" si="0"/>
        <v>0</v>
      </c>
    </row>
    <row r="45" spans="1:9" s="42" customFormat="1" ht="15" customHeight="1">
      <c r="A45" s="267"/>
      <c r="B45" s="364"/>
      <c r="C45" s="365"/>
      <c r="D45" s="264"/>
      <c r="E45" s="379"/>
      <c r="F45" s="366"/>
      <c r="G45" s="263"/>
      <c r="H45" s="265"/>
      <c r="I45" s="422">
        <f t="shared" si="0"/>
        <v>0</v>
      </c>
    </row>
    <row r="46" spans="1:10" s="42" customFormat="1" ht="15" customHeight="1">
      <c r="A46" s="267"/>
      <c r="B46" s="364"/>
      <c r="C46" s="365"/>
      <c r="D46" s="264"/>
      <c r="E46" s="379"/>
      <c r="F46" s="366"/>
      <c r="G46" s="263"/>
      <c r="H46" s="265"/>
      <c r="I46" s="422">
        <f t="shared" si="0"/>
        <v>0</v>
      </c>
      <c r="J46" s="54"/>
    </row>
    <row r="47" spans="1:10" s="42" customFormat="1" ht="15" customHeight="1">
      <c r="A47" s="267"/>
      <c r="B47" s="364"/>
      <c r="C47" s="377"/>
      <c r="D47" s="264"/>
      <c r="E47" s="379"/>
      <c r="F47" s="366"/>
      <c r="G47" s="263"/>
      <c r="H47" s="265"/>
      <c r="I47" s="422">
        <f t="shared" si="0"/>
        <v>0</v>
      </c>
      <c r="J47" s="54"/>
    </row>
    <row r="48" spans="1:9" s="56" customFormat="1" ht="15" customHeight="1">
      <c r="A48" s="267"/>
      <c r="B48" s="364"/>
      <c r="C48" s="377"/>
      <c r="D48" s="264"/>
      <c r="E48" s="379"/>
      <c r="F48" s="366"/>
      <c r="G48" s="263"/>
      <c r="H48" s="265"/>
      <c r="I48" s="422">
        <f t="shared" si="0"/>
        <v>0</v>
      </c>
    </row>
    <row r="49" spans="1:9" s="56" customFormat="1" ht="15" customHeight="1">
      <c r="A49" s="267"/>
      <c r="B49" s="364"/>
      <c r="C49" s="377"/>
      <c r="D49" s="264"/>
      <c r="E49" s="379"/>
      <c r="F49" s="366"/>
      <c r="G49" s="263"/>
      <c r="H49" s="265"/>
      <c r="I49" s="423">
        <f t="shared" si="0"/>
        <v>0</v>
      </c>
    </row>
    <row r="50" spans="1:9" s="56" customFormat="1" ht="15" customHeight="1" thickBot="1">
      <c r="A50" s="43"/>
      <c r="B50" s="44"/>
      <c r="C50" s="55"/>
      <c r="D50" s="46"/>
      <c r="E50" s="27"/>
      <c r="F50" s="45"/>
      <c r="G50" s="47"/>
      <c r="H50" s="48"/>
      <c r="I50" s="302">
        <f>SUM(I9:I49)</f>
        <v>0</v>
      </c>
    </row>
    <row r="51" spans="1:8" s="58" customFormat="1" ht="15" customHeight="1">
      <c r="A51" s="32"/>
      <c r="B51" s="32"/>
      <c r="E51" s="32"/>
      <c r="F51" s="59"/>
      <c r="G51" s="59"/>
      <c r="H51" s="118"/>
    </row>
    <row r="52" spans="1:8" s="58" customFormat="1" ht="15" customHeight="1">
      <c r="A52" s="32"/>
      <c r="B52" s="32"/>
      <c r="E52" s="32"/>
      <c r="F52" s="59"/>
      <c r="G52" s="59"/>
      <c r="H52" s="118"/>
    </row>
    <row r="53" spans="1:8" s="33" customFormat="1" ht="15" customHeight="1">
      <c r="A53" s="61"/>
      <c r="B53" s="61"/>
      <c r="D53" s="58"/>
      <c r="E53" s="32"/>
      <c r="F53" s="58"/>
      <c r="G53" s="58"/>
      <c r="H53" s="118"/>
    </row>
    <row r="54" spans="4:8" ht="15" customHeight="1">
      <c r="D54" s="33"/>
      <c r="H54" s="119"/>
    </row>
    <row r="55" ht="15" customHeight="1">
      <c r="H55" s="119"/>
    </row>
    <row r="56" ht="15" customHeight="1">
      <c r="H56" s="119"/>
    </row>
    <row r="57" ht="15" customHeight="1">
      <c r="H57" s="119"/>
    </row>
    <row r="58" ht="15" customHeight="1">
      <c r="H58" s="119"/>
    </row>
    <row r="59" ht="15" customHeight="1">
      <c r="H59" s="119"/>
    </row>
    <row r="60" ht="15" customHeight="1">
      <c r="H60" s="119"/>
    </row>
    <row r="61" ht="15" customHeight="1">
      <c r="H61" s="119"/>
    </row>
    <row r="62" ht="15" customHeight="1">
      <c r="H62" s="119"/>
    </row>
    <row r="63" ht="15" customHeight="1">
      <c r="H63" s="119"/>
    </row>
    <row r="64" ht="15" customHeight="1">
      <c r="H64" s="119"/>
    </row>
    <row r="65" ht="15" customHeight="1">
      <c r="H65" s="119"/>
    </row>
    <row r="66" ht="15" customHeight="1">
      <c r="H66" s="119"/>
    </row>
    <row r="67" ht="15" customHeight="1">
      <c r="H67" s="119"/>
    </row>
    <row r="68" ht="15" customHeight="1">
      <c r="H68" s="119"/>
    </row>
    <row r="69" ht="15" customHeight="1">
      <c r="H69" s="119"/>
    </row>
    <row r="70" ht="15" customHeight="1">
      <c r="H70" s="119"/>
    </row>
    <row r="71" ht="15" customHeight="1">
      <c r="H71" s="119"/>
    </row>
    <row r="72" ht="15" customHeight="1">
      <c r="H72" s="119"/>
    </row>
    <row r="73" ht="15" customHeight="1">
      <c r="H73" s="119"/>
    </row>
    <row r="74" ht="15" customHeight="1">
      <c r="H74" s="119"/>
    </row>
    <row r="75" ht="15" customHeight="1">
      <c r="H75" s="119"/>
    </row>
    <row r="76" ht="15" customHeight="1">
      <c r="H76" s="119"/>
    </row>
    <row r="77" ht="15" customHeight="1">
      <c r="H77" s="119"/>
    </row>
    <row r="78" ht="15" customHeight="1">
      <c r="H78" s="119"/>
    </row>
    <row r="79" ht="15" customHeight="1">
      <c r="H79" s="119"/>
    </row>
    <row r="80" ht="15" customHeight="1">
      <c r="H80" s="119"/>
    </row>
    <row r="81" ht="15" customHeight="1">
      <c r="H81" s="119"/>
    </row>
    <row r="82" ht="15" customHeight="1">
      <c r="H82" s="119"/>
    </row>
    <row r="83" ht="15" customHeight="1">
      <c r="H83" s="119"/>
    </row>
  </sheetData>
  <sheetProtection sheet="1"/>
  <mergeCells count="20">
    <mergeCell ref="D21:E21"/>
    <mergeCell ref="D22:E22"/>
    <mergeCell ref="D23:E23"/>
    <mergeCell ref="D17:E17"/>
    <mergeCell ref="D18:E18"/>
    <mergeCell ref="D19:E19"/>
    <mergeCell ref="D20:E20"/>
    <mergeCell ref="D16:E16"/>
    <mergeCell ref="D10:E10"/>
    <mergeCell ref="D11:E11"/>
    <mergeCell ref="D12:E12"/>
    <mergeCell ref="D13:E13"/>
    <mergeCell ref="D14:E14"/>
    <mergeCell ref="D15:E15"/>
    <mergeCell ref="G1:I1"/>
    <mergeCell ref="B8:C8"/>
    <mergeCell ref="E3:I3"/>
    <mergeCell ref="D9:E9"/>
    <mergeCell ref="E4:I4"/>
    <mergeCell ref="D8:E8"/>
  </mergeCells>
  <printOptions/>
  <pageMargins left="0.5905511811023623" right="0.1968503937007874" top="0.1968503937007874" bottom="0.3937007874015748" header="0.31496062992125984" footer="0.31496062992125984"/>
  <pageSetup fitToHeight="2" horizontalDpi="300" verticalDpi="300" orientation="portrait" paperSize="9" r:id="rId3"/>
  <legacyDrawing r:id="rId2"/>
  <oleObjects>
    <oleObject progId="Dokument" shapeId="60458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L61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1" width="3.7109375" style="0" customWidth="1"/>
    <col min="2" max="2" width="45.421875" style="0" customWidth="1"/>
    <col min="3" max="3" width="8.7109375" style="0" bestFit="1" customWidth="1"/>
    <col min="4" max="4" width="12.00390625" style="0" customWidth="1"/>
    <col min="5" max="5" width="13.00390625" style="0" customWidth="1"/>
    <col min="6" max="6" width="14.421875" style="0" bestFit="1" customWidth="1"/>
    <col min="7" max="7" width="12.140625" style="0" customWidth="1"/>
    <col min="8" max="8" width="1.8515625" style="0" customWidth="1"/>
    <col min="9" max="9" width="4.00390625" style="0" bestFit="1" customWidth="1"/>
    <col min="10" max="10" width="9.57421875" style="0" customWidth="1"/>
    <col min="11" max="11" width="30.28125" style="0" customWidth="1"/>
  </cols>
  <sheetData>
    <row r="1" spans="1:7" ht="20.25">
      <c r="A1" s="133" t="s">
        <v>257</v>
      </c>
      <c r="G1" s="133">
        <v>2011</v>
      </c>
    </row>
    <row r="2" spans="1:9" ht="20.25">
      <c r="A2" s="133" t="str">
        <f>'Eingabe Kundeninfo'!C27</f>
        <v>Muster AG</v>
      </c>
      <c r="I2" s="502" t="s">
        <v>302</v>
      </c>
    </row>
    <row r="3" ht="6.75" customHeight="1" thickBot="1">
      <c r="A3" s="133"/>
    </row>
    <row r="4" spans="2:7" ht="13.5" thickBot="1">
      <c r="B4" s="137"/>
      <c r="C4" s="137"/>
      <c r="D4" s="553" t="s">
        <v>258</v>
      </c>
      <c r="E4" s="554"/>
      <c r="F4" s="554"/>
      <c r="G4" s="441"/>
    </row>
    <row r="5" spans="2:9" ht="12.75">
      <c r="B5" s="137" t="s">
        <v>24</v>
      </c>
      <c r="C5" s="137"/>
      <c r="D5" s="442" t="s">
        <v>259</v>
      </c>
      <c r="E5" s="443" t="s">
        <v>260</v>
      </c>
      <c r="F5" s="444" t="s">
        <v>261</v>
      </c>
      <c r="G5" s="445" t="s">
        <v>140</v>
      </c>
      <c r="I5" s="446" t="s">
        <v>262</v>
      </c>
    </row>
    <row r="6" spans="2:12" ht="13.5" thickBot="1">
      <c r="B6" s="137"/>
      <c r="C6" s="137"/>
      <c r="D6" s="447" t="s">
        <v>263</v>
      </c>
      <c r="E6" s="448" t="s">
        <v>264</v>
      </c>
      <c r="F6" s="449" t="s">
        <v>265</v>
      </c>
      <c r="G6" s="450" t="s">
        <v>266</v>
      </c>
      <c r="I6" s="451" t="s">
        <v>267</v>
      </c>
      <c r="J6" s="452" t="s">
        <v>42</v>
      </c>
      <c r="K6" s="452" t="s">
        <v>268</v>
      </c>
      <c r="L6" s="451" t="s">
        <v>269</v>
      </c>
    </row>
    <row r="7" spans="1:7" ht="12.75">
      <c r="A7" s="137" t="s">
        <v>270</v>
      </c>
      <c r="D7" s="453"/>
      <c r="E7" s="454"/>
      <c r="F7" s="455"/>
      <c r="G7" s="456"/>
    </row>
    <row r="8" spans="1:9" ht="12.75">
      <c r="A8">
        <v>1</v>
      </c>
      <c r="B8" s="457" t="s">
        <v>47</v>
      </c>
      <c r="C8" s="458" t="s">
        <v>271</v>
      </c>
      <c r="D8" s="459"/>
      <c r="E8" s="460"/>
      <c r="F8" s="167"/>
      <c r="G8" s="461"/>
      <c r="I8">
        <v>1</v>
      </c>
    </row>
    <row r="9" spans="1:7" ht="12.75">
      <c r="A9">
        <v>2</v>
      </c>
      <c r="B9" s="462" t="s">
        <v>48</v>
      </c>
      <c r="C9" s="463" t="s">
        <v>271</v>
      </c>
      <c r="D9" s="464"/>
      <c r="E9" s="465"/>
      <c r="F9" s="466"/>
      <c r="G9" s="467"/>
    </row>
    <row r="10" spans="1:7" ht="12.75">
      <c r="A10">
        <v>3</v>
      </c>
      <c r="B10" s="462" t="s">
        <v>49</v>
      </c>
      <c r="C10" s="463" t="s">
        <v>271</v>
      </c>
      <c r="D10" s="464"/>
      <c r="E10" s="465"/>
      <c r="F10" s="466"/>
      <c r="G10" s="467"/>
    </row>
    <row r="11" spans="1:7" ht="12.75">
      <c r="A11">
        <v>4</v>
      </c>
      <c r="B11" s="462" t="s">
        <v>50</v>
      </c>
      <c r="C11" s="463" t="s">
        <v>271</v>
      </c>
      <c r="D11" s="464"/>
      <c r="E11" s="465"/>
      <c r="F11" s="466"/>
      <c r="G11" s="467"/>
    </row>
    <row r="12" spans="1:7" ht="12.75">
      <c r="A12">
        <v>5</v>
      </c>
      <c r="B12" s="462" t="s">
        <v>51</v>
      </c>
      <c r="C12" s="463" t="s">
        <v>272</v>
      </c>
      <c r="D12" s="464"/>
      <c r="E12" s="465"/>
      <c r="F12" s="466"/>
      <c r="G12" s="467"/>
    </row>
    <row r="13" spans="2:7" ht="12.75">
      <c r="B13" s="136" t="s">
        <v>52</v>
      </c>
      <c r="C13" s="468"/>
      <c r="D13" s="157"/>
      <c r="E13" s="210"/>
      <c r="F13" s="205"/>
      <c r="G13" s="232"/>
    </row>
    <row r="14" spans="1:7" ht="12.75">
      <c r="A14">
        <v>6</v>
      </c>
      <c r="B14" s="457" t="s">
        <v>53</v>
      </c>
      <c r="C14" s="458" t="s">
        <v>271</v>
      </c>
      <c r="D14" s="459"/>
      <c r="E14" s="460"/>
      <c r="F14" s="167"/>
      <c r="G14" s="461"/>
    </row>
    <row r="15" spans="1:7" ht="12.75">
      <c r="A15">
        <v>7</v>
      </c>
      <c r="B15" s="457" t="s">
        <v>273</v>
      </c>
      <c r="C15" s="458" t="s">
        <v>274</v>
      </c>
      <c r="D15" s="464"/>
      <c r="E15" s="465"/>
      <c r="F15" s="466"/>
      <c r="G15" s="467"/>
    </row>
    <row r="16" spans="1:7" ht="12.75">
      <c r="A16">
        <v>8</v>
      </c>
      <c r="B16" s="462" t="s">
        <v>54</v>
      </c>
      <c r="C16" s="463" t="s">
        <v>275</v>
      </c>
      <c r="D16" s="464"/>
      <c r="E16" s="465"/>
      <c r="F16" s="466"/>
      <c r="G16" s="467"/>
    </row>
    <row r="17" spans="1:7" ht="12.75">
      <c r="A17">
        <v>9</v>
      </c>
      <c r="B17" s="462" t="s">
        <v>55</v>
      </c>
      <c r="C17" s="463" t="s">
        <v>276</v>
      </c>
      <c r="D17" s="464"/>
      <c r="E17" s="465"/>
      <c r="F17" s="466"/>
      <c r="G17" s="467"/>
    </row>
    <row r="18" spans="1:7" ht="12.75">
      <c r="A18">
        <v>10</v>
      </c>
      <c r="B18" s="462" t="s">
        <v>56</v>
      </c>
      <c r="C18" s="463" t="s">
        <v>276</v>
      </c>
      <c r="D18" s="464"/>
      <c r="E18" s="465"/>
      <c r="F18" s="466"/>
      <c r="G18" s="467"/>
    </row>
    <row r="19" spans="1:7" ht="12.75">
      <c r="A19">
        <v>11</v>
      </c>
      <c r="B19" s="462" t="s">
        <v>57</v>
      </c>
      <c r="C19" s="463" t="s">
        <v>276</v>
      </c>
      <c r="D19" s="464"/>
      <c r="E19" s="465"/>
      <c r="F19" s="466"/>
      <c r="G19" s="467"/>
    </row>
    <row r="20" spans="2:7" ht="12.75">
      <c r="B20" s="469" t="s">
        <v>58</v>
      </c>
      <c r="C20" s="468" t="s">
        <v>277</v>
      </c>
      <c r="D20" s="470"/>
      <c r="E20" s="471"/>
      <c r="F20" s="472"/>
      <c r="G20" s="232"/>
    </row>
    <row r="21" spans="1:7" ht="12.75">
      <c r="A21">
        <v>12</v>
      </c>
      <c r="B21" s="457" t="s">
        <v>59</v>
      </c>
      <c r="C21" s="458" t="s">
        <v>278</v>
      </c>
      <c r="D21" s="459"/>
      <c r="E21" s="460"/>
      <c r="F21" s="167"/>
      <c r="G21" s="461"/>
    </row>
    <row r="22" spans="1:7" ht="12.75">
      <c r="A22">
        <v>13</v>
      </c>
      <c r="B22" s="462" t="s">
        <v>60</v>
      </c>
      <c r="C22" s="463" t="s">
        <v>271</v>
      </c>
      <c r="D22" s="464"/>
      <c r="E22" s="465"/>
      <c r="F22" s="466"/>
      <c r="G22" s="467"/>
    </row>
    <row r="23" spans="1:7" ht="12.75">
      <c r="A23">
        <v>14</v>
      </c>
      <c r="B23" s="462" t="s">
        <v>61</v>
      </c>
      <c r="C23" s="463" t="s">
        <v>271</v>
      </c>
      <c r="D23" s="464"/>
      <c r="E23" s="465"/>
      <c r="F23" s="466"/>
      <c r="G23" s="467"/>
    </row>
    <row r="24" spans="1:7" ht="12.75">
      <c r="A24">
        <v>15</v>
      </c>
      <c r="B24" s="462" t="s">
        <v>62</v>
      </c>
      <c r="C24" s="463" t="s">
        <v>279</v>
      </c>
      <c r="D24" s="464"/>
      <c r="E24" s="465"/>
      <c r="F24" s="466"/>
      <c r="G24" s="467"/>
    </row>
    <row r="25" spans="1:7" ht="12.75">
      <c r="A25">
        <v>16</v>
      </c>
      <c r="B25" s="463" t="s">
        <v>63</v>
      </c>
      <c r="C25" s="463" t="s">
        <v>271</v>
      </c>
      <c r="D25" s="464"/>
      <c r="E25" s="465"/>
      <c r="F25" s="466"/>
      <c r="G25" s="467"/>
    </row>
    <row r="26" spans="1:7" ht="12.75">
      <c r="A26">
        <v>17</v>
      </c>
      <c r="B26" s="463" t="s">
        <v>64</v>
      </c>
      <c r="C26" s="463" t="s">
        <v>271</v>
      </c>
      <c r="D26" s="464"/>
      <c r="E26" s="465"/>
      <c r="F26" s="466"/>
      <c r="G26" s="467"/>
    </row>
    <row r="27" spans="1:7" ht="12.75">
      <c r="A27">
        <v>18</v>
      </c>
      <c r="B27" s="473" t="s">
        <v>280</v>
      </c>
      <c r="C27" s="474" t="s">
        <v>281</v>
      </c>
      <c r="D27" s="464"/>
      <c r="E27" s="465"/>
      <c r="F27" s="466"/>
      <c r="G27" s="467"/>
    </row>
    <row r="28" spans="2:7" ht="12.75">
      <c r="B28" s="360"/>
      <c r="C28" s="360"/>
      <c r="D28" s="157"/>
      <c r="E28" s="210"/>
      <c r="F28" s="205"/>
      <c r="G28" s="232"/>
    </row>
    <row r="29" spans="1:7" ht="12.75">
      <c r="A29">
        <v>19</v>
      </c>
      <c r="B29" s="457" t="s">
        <v>282</v>
      </c>
      <c r="C29" s="458" t="s">
        <v>277</v>
      </c>
      <c r="D29" s="470"/>
      <c r="E29" s="471"/>
      <c r="F29" s="472"/>
      <c r="G29" s="232"/>
    </row>
    <row r="30" spans="2:7" ht="12.75">
      <c r="B30" s="360"/>
      <c r="C30" s="360"/>
      <c r="D30" s="157"/>
      <c r="E30" s="210"/>
      <c r="F30" s="205"/>
      <c r="G30" s="232"/>
    </row>
    <row r="31" spans="2:7" ht="13.5" thickBot="1">
      <c r="B31" s="137" t="s">
        <v>283</v>
      </c>
      <c r="C31" s="137"/>
      <c r="D31" s="475">
        <f>SUM(D8:D30)</f>
        <v>0</v>
      </c>
      <c r="E31" s="475">
        <f>SUM(E8:E30)</f>
        <v>0</v>
      </c>
      <c r="F31" s="475">
        <f>SUM(F8:F30)</f>
        <v>0</v>
      </c>
      <c r="G31" s="339">
        <f>SUM(G8:G30)</f>
        <v>0</v>
      </c>
    </row>
    <row r="32" spans="1:7" ht="12.75">
      <c r="A32" s="494" t="s">
        <v>303</v>
      </c>
      <c r="B32" s="360"/>
      <c r="C32" s="360"/>
      <c r="D32" s="157"/>
      <c r="E32" s="210"/>
      <c r="F32" s="205"/>
      <c r="G32" s="232"/>
    </row>
    <row r="33" spans="1:7" ht="12.75">
      <c r="A33">
        <v>20</v>
      </c>
      <c r="B33" s="360" t="s">
        <v>65</v>
      </c>
      <c r="C33" s="468" t="s">
        <v>284</v>
      </c>
      <c r="D33" s="459"/>
      <c r="E33" s="460"/>
      <c r="F33" s="167"/>
      <c r="G33" s="461"/>
    </row>
    <row r="34" spans="1:7" ht="12.75">
      <c r="A34">
        <v>21</v>
      </c>
      <c r="B34" s="360" t="s">
        <v>285</v>
      </c>
      <c r="C34" s="468" t="s">
        <v>286</v>
      </c>
      <c r="D34" s="459"/>
      <c r="E34" s="460"/>
      <c r="F34" s="167"/>
      <c r="G34" s="461"/>
    </row>
    <row r="35" spans="1:7" ht="12.75">
      <c r="A35">
        <v>22</v>
      </c>
      <c r="B35" s="360" t="s">
        <v>66</v>
      </c>
      <c r="C35" s="468" t="s">
        <v>284</v>
      </c>
      <c r="D35" s="459"/>
      <c r="E35" s="460"/>
      <c r="F35" s="167"/>
      <c r="G35" s="461"/>
    </row>
    <row r="36" spans="1:7" ht="12.75">
      <c r="A36">
        <v>23</v>
      </c>
      <c r="B36" s="360" t="s">
        <v>287</v>
      </c>
      <c r="C36" s="468" t="s">
        <v>274</v>
      </c>
      <c r="D36" s="459"/>
      <c r="E36" s="460"/>
      <c r="F36" s="167"/>
      <c r="G36" s="461"/>
    </row>
    <row r="37" spans="1:7" ht="12.75">
      <c r="A37">
        <v>24</v>
      </c>
      <c r="B37" s="360" t="s">
        <v>288</v>
      </c>
      <c r="C37" s="468" t="s">
        <v>289</v>
      </c>
      <c r="D37" s="459"/>
      <c r="E37" s="460"/>
      <c r="F37" s="167"/>
      <c r="G37" s="461"/>
    </row>
    <row r="38" spans="1:7" ht="12.75">
      <c r="A38">
        <v>25</v>
      </c>
      <c r="B38" s="457" t="s">
        <v>67</v>
      </c>
      <c r="C38" s="458" t="s">
        <v>290</v>
      </c>
      <c r="D38" s="459"/>
      <c r="E38" s="460"/>
      <c r="F38" s="167"/>
      <c r="G38" s="461"/>
    </row>
    <row r="39" spans="1:7" ht="12.75">
      <c r="A39">
        <v>26</v>
      </c>
      <c r="B39" s="476" t="s">
        <v>68</v>
      </c>
      <c r="C39" s="463" t="s">
        <v>290</v>
      </c>
      <c r="D39" s="459"/>
      <c r="E39" s="460"/>
      <c r="F39" s="167"/>
      <c r="G39" s="461"/>
    </row>
    <row r="40" spans="1:7" ht="12.75">
      <c r="A40">
        <v>27</v>
      </c>
      <c r="B40" s="463" t="s">
        <v>69</v>
      </c>
      <c r="C40" s="463"/>
      <c r="D40" s="459"/>
      <c r="E40" s="460"/>
      <c r="F40" s="167"/>
      <c r="G40" s="461"/>
    </row>
    <row r="41" spans="1:7" ht="12.75">
      <c r="A41">
        <v>28</v>
      </c>
      <c r="B41" s="463" t="s">
        <v>70</v>
      </c>
      <c r="C41" s="463"/>
      <c r="D41" s="459"/>
      <c r="E41" s="460"/>
      <c r="F41" s="167"/>
      <c r="G41" s="461"/>
    </row>
    <row r="42" spans="2:7" ht="6" customHeight="1">
      <c r="B42" s="360"/>
      <c r="C42" s="360"/>
      <c r="D42" s="157"/>
      <c r="E42" s="210"/>
      <c r="F42" s="205"/>
      <c r="G42" s="232"/>
    </row>
    <row r="43" spans="2:7" ht="13.5" thickBot="1">
      <c r="B43" s="137" t="s">
        <v>291</v>
      </c>
      <c r="C43" s="468" t="s">
        <v>292</v>
      </c>
      <c r="D43" s="475">
        <f>SUM(D33:D42)</f>
        <v>0</v>
      </c>
      <c r="E43" s="477">
        <f>SUM(E33:E42)</f>
        <v>0</v>
      </c>
      <c r="F43" s="478">
        <f>SUM(F33:F42)</f>
        <v>0</v>
      </c>
      <c r="G43" s="479">
        <f>SUM(G33:G42)</f>
        <v>0</v>
      </c>
    </row>
    <row r="44" spans="2:7" ht="12.75">
      <c r="B44" s="360"/>
      <c r="C44" s="360"/>
      <c r="D44" s="157"/>
      <c r="E44" s="210"/>
      <c r="F44" s="205"/>
      <c r="G44" s="232"/>
    </row>
    <row r="45" spans="2:7" ht="13.5" thickBot="1">
      <c r="B45" s="137" t="s">
        <v>293</v>
      </c>
      <c r="C45" s="138" t="s">
        <v>294</v>
      </c>
      <c r="D45" s="480">
        <f>D31-D43</f>
        <v>0</v>
      </c>
      <c r="E45" s="481">
        <f>E31-E43</f>
        <v>0</v>
      </c>
      <c r="F45" s="482">
        <f>F31-F43</f>
        <v>0</v>
      </c>
      <c r="G45" s="483">
        <f>G31-G43</f>
        <v>0</v>
      </c>
    </row>
    <row r="46" spans="2:7" ht="12.75">
      <c r="B46" s="137"/>
      <c r="C46" s="138"/>
      <c r="D46" s="484"/>
      <c r="E46" s="485"/>
      <c r="F46" s="486"/>
      <c r="G46" s="487"/>
    </row>
    <row r="47" spans="1:7" ht="12.75">
      <c r="A47" s="137" t="s">
        <v>295</v>
      </c>
      <c r="B47" s="360"/>
      <c r="C47" s="360"/>
      <c r="D47" s="157"/>
      <c r="E47" s="210"/>
      <c r="F47" s="205"/>
      <c r="G47" s="232"/>
    </row>
    <row r="48" spans="2:7" ht="12.75">
      <c r="B48" s="360" t="s">
        <v>71</v>
      </c>
      <c r="C48" s="360"/>
      <c r="D48" s="459"/>
      <c r="E48" s="460"/>
      <c r="F48" s="167"/>
      <c r="G48" s="461"/>
    </row>
    <row r="49" spans="2:7" ht="12.75">
      <c r="B49" s="360" t="s">
        <v>72</v>
      </c>
      <c r="C49" s="360"/>
      <c r="D49" s="459"/>
      <c r="E49" s="460"/>
      <c r="F49" s="167"/>
      <c r="G49" s="461"/>
    </row>
    <row r="50" spans="2:7" ht="12.75">
      <c r="B50" s="360" t="s">
        <v>73</v>
      </c>
      <c r="C50" s="360"/>
      <c r="D50" s="459"/>
      <c r="E50" s="460"/>
      <c r="F50" s="167"/>
      <c r="G50" s="461"/>
    </row>
    <row r="51" spans="2:7" ht="12.75">
      <c r="B51" s="360" t="s">
        <v>74</v>
      </c>
      <c r="C51" s="360"/>
      <c r="D51" s="157"/>
      <c r="E51" s="210"/>
      <c r="F51" s="205"/>
      <c r="G51" s="232"/>
    </row>
    <row r="52" spans="2:7" ht="13.5" thickBot="1">
      <c r="B52" s="137" t="s">
        <v>75</v>
      </c>
      <c r="C52" s="137"/>
      <c r="D52" s="475">
        <f>SUM(D48:D51)</f>
        <v>0</v>
      </c>
      <c r="E52" s="475">
        <f>SUM(E48:E51)</f>
        <v>0</v>
      </c>
      <c r="F52" s="475">
        <f>SUM(F48:F51)</f>
        <v>0</v>
      </c>
      <c r="G52" s="339">
        <f>SUM(G48:G51)</f>
        <v>0</v>
      </c>
    </row>
    <row r="53" spans="2:7" ht="12.75">
      <c r="B53" s="360"/>
      <c r="C53" s="360"/>
      <c r="D53" s="157"/>
      <c r="E53" s="210"/>
      <c r="F53" s="205"/>
      <c r="G53" s="232"/>
    </row>
    <row r="54" spans="2:7" ht="13.5" thickBot="1">
      <c r="B54" s="137" t="s">
        <v>76</v>
      </c>
      <c r="C54" s="360"/>
      <c r="D54" s="488">
        <f>D45-D52</f>
        <v>0</v>
      </c>
      <c r="E54" s="489">
        <f>E45-E52</f>
        <v>0</v>
      </c>
      <c r="F54" s="490">
        <f>F45-F52</f>
        <v>0</v>
      </c>
      <c r="G54" s="491">
        <f>G45-G52</f>
        <v>0</v>
      </c>
    </row>
    <row r="55" spans="4:7" ht="14.25" thickBot="1" thickTop="1">
      <c r="D55" s="208"/>
      <c r="E55" s="226"/>
      <c r="F55" s="226"/>
      <c r="G55" s="492"/>
    </row>
    <row r="57" ht="12.75">
      <c r="B57" s="137" t="s">
        <v>296</v>
      </c>
    </row>
    <row r="58" spans="2:3" ht="12.75">
      <c r="B58" t="s">
        <v>297</v>
      </c>
      <c r="C58" s="493" t="s">
        <v>298</v>
      </c>
    </row>
    <row r="60" spans="2:3" ht="12.75">
      <c r="B60" t="s">
        <v>299</v>
      </c>
      <c r="C60" s="493" t="s">
        <v>300</v>
      </c>
    </row>
    <row r="61" ht="12.75">
      <c r="B61" s="493" t="s">
        <v>301</v>
      </c>
    </row>
  </sheetData>
  <sheetProtection/>
  <mergeCells count="1">
    <mergeCell ref="D4:F4"/>
  </mergeCells>
  <conditionalFormatting sqref="C54:E54 C53">
    <cfRule type="expression" priority="1" dxfId="1" stopIfTrue="1">
      <formula>($C$41-$C$51)&lt;0</formula>
    </cfRule>
    <cfRule type="expression" priority="2" dxfId="0" stopIfTrue="1">
      <formula>($C$41-$C$51)&gt;0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2:F39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26.8515625" style="0" customWidth="1"/>
    <col min="2" max="2" width="12.28125" style="159" bestFit="1" customWidth="1"/>
    <col min="4" max="4" width="11.421875" style="159" customWidth="1"/>
    <col min="5" max="5" width="12.28125" style="159" customWidth="1"/>
  </cols>
  <sheetData>
    <row r="1" ht="12.75"/>
    <row r="2" ht="20.25">
      <c r="A2" s="133" t="str">
        <f>'Eingabe Kundeninfo'!C3</f>
        <v>Muster AG</v>
      </c>
    </row>
    <row r="3" ht="12.75"/>
    <row r="4" ht="21" thickBot="1">
      <c r="A4" s="133" t="str">
        <f ca="1">"AHV-Jahresabrechnung "&amp;TEXT(TODAY()-280,"JJJJ")&amp;""</f>
        <v>AHV-Jahresabrechnung 2011</v>
      </c>
    </row>
    <row r="5" spans="1:6" ht="12.75">
      <c r="A5" s="137"/>
      <c r="E5" s="330" t="s">
        <v>202</v>
      </c>
      <c r="F5" s="331" t="s">
        <v>203</v>
      </c>
    </row>
    <row r="6" spans="1:6" ht="12.75">
      <c r="A6" s="361" t="s">
        <v>224</v>
      </c>
      <c r="B6" s="362"/>
      <c r="C6" s="363"/>
      <c r="E6" s="332"/>
      <c r="F6" s="333"/>
    </row>
    <row r="7" spans="1:6" ht="12.75">
      <c r="A7" t="s">
        <v>204</v>
      </c>
      <c r="B7" s="334">
        <v>80000</v>
      </c>
      <c r="C7" s="335">
        <v>0.101</v>
      </c>
      <c r="D7" s="159">
        <f>ROUND(((B7*C7)*20),0)/20</f>
        <v>8080</v>
      </c>
      <c r="E7" s="332">
        <f>D7/2</f>
        <v>4040</v>
      </c>
      <c r="F7" s="336">
        <f>D7-E7</f>
        <v>4040</v>
      </c>
    </row>
    <row r="8" spans="1:6" ht="12.75">
      <c r="A8" t="s">
        <v>205</v>
      </c>
      <c r="B8" s="159">
        <f>D7</f>
        <v>8080</v>
      </c>
      <c r="C8" s="337">
        <v>0.024</v>
      </c>
      <c r="D8" s="159">
        <f>ROUND(((B8*C8)*20),0)/20</f>
        <v>193.9</v>
      </c>
      <c r="E8" s="332">
        <f>D8</f>
        <v>193.9</v>
      </c>
      <c r="F8" s="336">
        <f>D8-E8</f>
        <v>0</v>
      </c>
    </row>
    <row r="9" spans="1:6" ht="12.75">
      <c r="A9" t="s">
        <v>206</v>
      </c>
      <c r="B9" s="334">
        <f>IF((B7&gt;106800),106800,B7)</f>
        <v>80000</v>
      </c>
      <c r="C9" s="335">
        <v>0.02</v>
      </c>
      <c r="D9" s="159">
        <f>ROUND(((B9*C9)*20),0)/20</f>
        <v>1600</v>
      </c>
      <c r="E9" s="332">
        <f>D9/2</f>
        <v>800</v>
      </c>
      <c r="F9" s="336">
        <f>D9-E9</f>
        <v>800</v>
      </c>
    </row>
    <row r="10" spans="1:6" ht="12.75">
      <c r="A10" s="360" t="s">
        <v>223</v>
      </c>
      <c r="B10" s="334">
        <v>0</v>
      </c>
      <c r="C10" s="335">
        <v>0.01</v>
      </c>
      <c r="D10" s="159">
        <f>ROUND(((B10*C10)*20),0)/20</f>
        <v>0</v>
      </c>
      <c r="E10" s="332">
        <f>D10</f>
        <v>0</v>
      </c>
      <c r="F10" s="336">
        <f>D10-E10</f>
        <v>0</v>
      </c>
    </row>
    <row r="11" spans="1:6" ht="12.75">
      <c r="A11" t="s">
        <v>207</v>
      </c>
      <c r="B11" s="338">
        <f>B7</f>
        <v>80000</v>
      </c>
      <c r="C11" s="337">
        <v>0.014</v>
      </c>
      <c r="D11" s="159">
        <f>ROUND(((B11*C11)*20),0)/20</f>
        <v>1120</v>
      </c>
      <c r="E11" s="332">
        <f>D11</f>
        <v>1120</v>
      </c>
      <c r="F11" s="336">
        <f>D11-E11</f>
        <v>0</v>
      </c>
    </row>
    <row r="12" spans="4:6" ht="13.5" thickBot="1">
      <c r="D12" s="140">
        <f>SUM(D7:D11)</f>
        <v>10993.9</v>
      </c>
      <c r="E12" s="339">
        <f>SUM(E7:E11)</f>
        <v>6153.9</v>
      </c>
      <c r="F12" s="340">
        <f>SUM(F7:F11)</f>
        <v>4840</v>
      </c>
    </row>
    <row r="13" spans="1:6" ht="12.75">
      <c r="A13" t="s">
        <v>208</v>
      </c>
      <c r="E13" s="332"/>
      <c r="F13" s="333"/>
    </row>
    <row r="14" spans="1:6" ht="13.5" thickBot="1">
      <c r="A14" t="s">
        <v>209</v>
      </c>
      <c r="D14" s="341">
        <v>0</v>
      </c>
      <c r="E14" s="342"/>
      <c r="F14" s="333"/>
    </row>
    <row r="15" spans="1:6" ht="13.5" thickBot="1">
      <c r="A15" s="137"/>
      <c r="E15" s="343">
        <f>E12-E13</f>
        <v>6153.9</v>
      </c>
      <c r="F15" s="344" t="s">
        <v>210</v>
      </c>
    </row>
    <row r="16" spans="1:4" ht="13.5" thickBot="1">
      <c r="A16" s="345" t="str">
        <f ca="1">"Saldo SVA per Ende "&amp;TEXT(TODAY()-180,"JJJJ")&amp;""</f>
        <v>Saldo SVA per Ende 2011</v>
      </c>
      <c r="D16" s="346">
        <f>D12+D14</f>
        <v>10993.9</v>
      </c>
    </row>
    <row r="17" spans="1:4" ht="12.75">
      <c r="A17" s="345"/>
      <c r="D17" s="235"/>
    </row>
    <row r="18" spans="2:3" ht="12.75">
      <c r="B18" s="305" t="s">
        <v>3</v>
      </c>
      <c r="C18" s="359" t="s">
        <v>222</v>
      </c>
    </row>
    <row r="19" spans="1:3" ht="12.75">
      <c r="A19" t="s">
        <v>211</v>
      </c>
      <c r="B19" s="347"/>
      <c r="C19" s="348"/>
    </row>
    <row r="20" spans="1:3" ht="12.75">
      <c r="A20" s="349"/>
      <c r="B20" s="347" t="s">
        <v>225</v>
      </c>
      <c r="C20" s="350">
        <v>10000</v>
      </c>
    </row>
    <row r="21" spans="1:3" ht="12.75">
      <c r="A21" s="351"/>
      <c r="B21" s="347"/>
      <c r="C21" s="350"/>
    </row>
    <row r="22" spans="1:3" ht="12.75">
      <c r="A22" s="349"/>
      <c r="B22" s="347"/>
      <c r="C22" s="350"/>
    </row>
    <row r="23" spans="1:3" ht="12.75">
      <c r="A23" s="349"/>
      <c r="B23" s="347"/>
      <c r="C23" s="350"/>
    </row>
    <row r="24" spans="1:3" ht="12.75">
      <c r="A24" s="349"/>
      <c r="B24" s="352"/>
      <c r="C24" s="352"/>
    </row>
    <row r="25" spans="1:4" ht="13.5" thickBot="1">
      <c r="A25" s="353" t="s">
        <v>212</v>
      </c>
      <c r="B25" s="354"/>
      <c r="C25" s="355"/>
      <c r="D25" s="356">
        <f>SUM(C19:C25)</f>
        <v>10000</v>
      </c>
    </row>
    <row r="26" ht="13.5" thickBot="1">
      <c r="C26" s="159"/>
    </row>
    <row r="27" spans="1:6" ht="13.5" thickBot="1">
      <c r="A27" s="137" t="str">
        <f>IF((D27&gt;0),"Restverpflichtung AHV/ALV","Restguthaben AHV/ALV")</f>
        <v>Restverpflichtung AHV/ALV</v>
      </c>
      <c r="D27" s="357">
        <f>D16-D25</f>
        <v>993.8999999999996</v>
      </c>
      <c r="F27" s="358"/>
    </row>
    <row r="29" ht="12.75">
      <c r="D29" s="139"/>
    </row>
    <row r="32" ht="12.75">
      <c r="A32" s="135" t="s">
        <v>213</v>
      </c>
    </row>
    <row r="33" spans="1:3" ht="12.75">
      <c r="A33" t="s">
        <v>214</v>
      </c>
      <c r="B33" s="159" t="s">
        <v>215</v>
      </c>
      <c r="C33" s="335">
        <v>0.03</v>
      </c>
    </row>
    <row r="34" spans="2:3" ht="12.75">
      <c r="B34" s="159" t="s">
        <v>216</v>
      </c>
      <c r="C34" s="335">
        <v>0.024</v>
      </c>
    </row>
    <row r="35" spans="2:3" ht="12.75">
      <c r="B35" s="159" t="s">
        <v>217</v>
      </c>
      <c r="C35" s="335">
        <v>0.015</v>
      </c>
    </row>
    <row r="36" spans="2:3" ht="12.75">
      <c r="B36" s="159" t="s">
        <v>218</v>
      </c>
      <c r="C36" s="335">
        <v>0.012</v>
      </c>
    </row>
    <row r="37" spans="2:3" ht="12.75">
      <c r="B37" s="159" t="s">
        <v>219</v>
      </c>
      <c r="C37" s="335">
        <v>0.01</v>
      </c>
    </row>
    <row r="38" spans="2:3" ht="12.75">
      <c r="B38" s="159" t="s">
        <v>220</v>
      </c>
      <c r="C38" s="335">
        <v>0.009</v>
      </c>
    </row>
    <row r="39" spans="2:3" ht="12.75">
      <c r="B39" s="159" t="s">
        <v>221</v>
      </c>
      <c r="C39" s="335">
        <v>0.008</v>
      </c>
    </row>
  </sheetData>
  <sheetProtection sheet="1" objects="1" scenarios="1"/>
  <printOptions/>
  <pageMargins left="0.7" right="0.7" top="0.787401575" bottom="0.7874015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>
    <tabColor indexed="10"/>
    <pageSetUpPr fitToPage="1"/>
  </sheetPr>
  <dimension ref="A1:K81"/>
  <sheetViews>
    <sheetView showGridLines="0" zoomScaleSheetLayoutView="125" zoomScalePageLayoutView="0" workbookViewId="0" topLeftCell="A2">
      <selection activeCell="D29" sqref="D29"/>
    </sheetView>
  </sheetViews>
  <sheetFormatPr defaultColWidth="11.421875" defaultRowHeight="15" customHeight="1"/>
  <cols>
    <col min="1" max="1" width="8.7109375" style="62" customWidth="1"/>
    <col min="2" max="2" width="0.85546875" style="62" customWidth="1"/>
    <col min="3" max="3" width="34.8515625" style="63" customWidth="1"/>
    <col min="4" max="4" width="7.140625" style="64" customWidth="1"/>
    <col min="5" max="5" width="7.140625" style="65" customWidth="1"/>
    <col min="6" max="6" width="3.421875" style="65" customWidth="1"/>
    <col min="7" max="7" width="9.57421875" style="65" customWidth="1"/>
    <col min="8" max="8" width="9.7109375" style="65" customWidth="1"/>
    <col min="9" max="9" width="11.140625" style="63" customWidth="1"/>
    <col min="10" max="16384" width="11.421875" style="63" customWidth="1"/>
  </cols>
  <sheetData>
    <row r="1" spans="1:9" s="4" customFormat="1" ht="87.75" customHeight="1">
      <c r="A1" s="2"/>
      <c r="B1" s="2"/>
      <c r="C1" s="3"/>
      <c r="D1" s="3"/>
      <c r="E1" s="3"/>
      <c r="F1" s="3"/>
      <c r="G1" s="515"/>
      <c r="H1" s="515"/>
      <c r="I1" s="515"/>
    </row>
    <row r="2" spans="1:9" s="4" customFormat="1" ht="4.5" customHeight="1">
      <c r="A2" s="5"/>
      <c r="B2" s="6"/>
      <c r="C2" s="7"/>
      <c r="D2" s="8"/>
      <c r="E2" s="8"/>
      <c r="F2" s="8"/>
      <c r="G2" s="8"/>
      <c r="H2" s="8"/>
      <c r="I2" s="9"/>
    </row>
    <row r="3" spans="1:9" s="13" customFormat="1" ht="15" customHeight="1">
      <c r="A3" s="10" t="s">
        <v>11</v>
      </c>
      <c r="B3" s="11"/>
      <c r="C3" s="12" t="str">
        <f>'Eingabe Kundeninfo'!C3</f>
        <v>Muster AG</v>
      </c>
      <c r="D3" s="516" t="s">
        <v>14</v>
      </c>
      <c r="E3" s="517"/>
      <c r="F3" s="517"/>
      <c r="G3" s="517"/>
      <c r="H3" s="517"/>
      <c r="I3" s="518"/>
    </row>
    <row r="4" spans="1:9" s="13" customFormat="1" ht="15" customHeight="1">
      <c r="A4" s="10" t="s">
        <v>12</v>
      </c>
      <c r="B4" s="11"/>
      <c r="C4" s="14" t="str">
        <f>'Eingabe Kundeninfo'!C4</f>
        <v>2011</v>
      </c>
      <c r="D4" s="520" t="s">
        <v>46</v>
      </c>
      <c r="E4" s="521"/>
      <c r="F4" s="521"/>
      <c r="G4" s="521"/>
      <c r="H4" s="521"/>
      <c r="I4" s="522"/>
    </row>
    <row r="5" spans="1:9" s="13" customFormat="1" ht="15" customHeight="1">
      <c r="A5" s="10" t="s">
        <v>3</v>
      </c>
      <c r="B5" s="11"/>
      <c r="C5" s="15">
        <f>'Eingabe Kundeninfo'!C5</f>
        <v>40908</v>
      </c>
      <c r="D5" s="16"/>
      <c r="E5" s="17" t="s">
        <v>21</v>
      </c>
      <c r="F5" s="17"/>
      <c r="G5" s="67" t="str">
        <f>'Eingabe Kundeninfo'!C6</f>
        <v>B. Mustermann</v>
      </c>
      <c r="H5" s="18"/>
      <c r="I5" s="19"/>
    </row>
    <row r="6" spans="1:9" s="13" customFormat="1" ht="4.5" customHeight="1">
      <c r="A6" s="20"/>
      <c r="B6" s="21"/>
      <c r="C6" s="22"/>
      <c r="D6" s="23"/>
      <c r="E6" s="23"/>
      <c r="F6" s="23"/>
      <c r="G6" s="23"/>
      <c r="H6" s="23"/>
      <c r="I6" s="22"/>
    </row>
    <row r="7" spans="1:2" s="25" customFormat="1" ht="8.25" customHeight="1">
      <c r="A7" s="24"/>
      <c r="B7" s="24"/>
    </row>
    <row r="8" spans="1:11" s="33" customFormat="1" ht="30" customHeight="1">
      <c r="A8" s="26" t="s">
        <v>3</v>
      </c>
      <c r="B8" s="523" t="s">
        <v>1</v>
      </c>
      <c r="C8" s="524"/>
      <c r="D8" s="68" t="s">
        <v>7</v>
      </c>
      <c r="E8" s="69" t="s">
        <v>2</v>
      </c>
      <c r="F8" s="525" t="s">
        <v>16</v>
      </c>
      <c r="G8" s="524"/>
      <c r="H8" s="31" t="s">
        <v>4</v>
      </c>
      <c r="I8" s="30" t="s">
        <v>10</v>
      </c>
      <c r="J8" s="32"/>
      <c r="K8" s="32"/>
    </row>
    <row r="9" spans="1:9" s="42" customFormat="1" ht="15" customHeight="1">
      <c r="A9" s="34"/>
      <c r="B9" s="35"/>
      <c r="C9" s="36"/>
      <c r="D9" s="37"/>
      <c r="E9" s="37"/>
      <c r="F9" s="38"/>
      <c r="G9" s="39"/>
      <c r="H9" s="41"/>
      <c r="I9" s="41"/>
    </row>
    <row r="10" spans="1:9" s="42" customFormat="1" ht="15" customHeight="1">
      <c r="A10" s="387"/>
      <c r="B10" s="388"/>
      <c r="C10" s="389" t="s">
        <v>29</v>
      </c>
      <c r="D10" s="366"/>
      <c r="E10" s="366" t="s">
        <v>0</v>
      </c>
      <c r="F10" s="264"/>
      <c r="G10" s="266" t="s">
        <v>0</v>
      </c>
      <c r="H10" s="390" t="s">
        <v>0</v>
      </c>
      <c r="I10" s="398">
        <v>1</v>
      </c>
    </row>
    <row r="11" spans="1:9" s="42" customFormat="1" ht="15" customHeight="1">
      <c r="A11" s="387"/>
      <c r="B11" s="388"/>
      <c r="C11" s="365"/>
      <c r="D11" s="366"/>
      <c r="E11" s="366"/>
      <c r="F11" s="264"/>
      <c r="G11" s="266"/>
      <c r="H11" s="390"/>
      <c r="I11" s="390"/>
    </row>
    <row r="12" spans="1:9" s="42" customFormat="1" ht="15" customHeight="1">
      <c r="A12" s="267"/>
      <c r="B12" s="364"/>
      <c r="C12" s="367"/>
      <c r="D12" s="366"/>
      <c r="E12" s="366"/>
      <c r="F12" s="264"/>
      <c r="G12" s="266"/>
      <c r="H12" s="390"/>
      <c r="I12" s="390"/>
    </row>
    <row r="13" spans="1:9" s="42" customFormat="1" ht="15" customHeight="1">
      <c r="A13" s="267"/>
      <c r="B13" s="364"/>
      <c r="C13" s="367"/>
      <c r="D13" s="366"/>
      <c r="E13" s="366"/>
      <c r="F13" s="264"/>
      <c r="G13" s="266"/>
      <c r="H13" s="390"/>
      <c r="I13" s="390"/>
    </row>
    <row r="14" spans="1:9" s="42" customFormat="1" ht="15" customHeight="1">
      <c r="A14" s="267"/>
      <c r="B14" s="364"/>
      <c r="C14" s="367"/>
      <c r="D14" s="366"/>
      <c r="E14" s="366"/>
      <c r="F14" s="264"/>
      <c r="G14" s="266"/>
      <c r="H14" s="390"/>
      <c r="I14" s="390"/>
    </row>
    <row r="15" spans="1:10" s="42" customFormat="1" ht="15" customHeight="1">
      <c r="A15" s="267"/>
      <c r="B15" s="364"/>
      <c r="C15" s="367"/>
      <c r="D15" s="366"/>
      <c r="E15" s="366"/>
      <c r="F15" s="264"/>
      <c r="G15" s="266"/>
      <c r="H15" s="390"/>
      <c r="I15" s="390"/>
      <c r="J15" s="51"/>
    </row>
    <row r="16" spans="1:10" s="42" customFormat="1" ht="15" customHeight="1">
      <c r="A16" s="267"/>
      <c r="B16" s="364"/>
      <c r="C16" s="367"/>
      <c r="D16" s="366"/>
      <c r="E16" s="366"/>
      <c r="F16" s="264"/>
      <c r="G16" s="266"/>
      <c r="H16" s="390"/>
      <c r="I16" s="390"/>
      <c r="J16" s="51"/>
    </row>
    <row r="17" spans="1:10" s="42" customFormat="1" ht="15" customHeight="1">
      <c r="A17" s="267"/>
      <c r="B17" s="364"/>
      <c r="C17" s="367"/>
      <c r="D17" s="366"/>
      <c r="E17" s="366"/>
      <c r="F17" s="264"/>
      <c r="G17" s="266"/>
      <c r="H17" s="390"/>
      <c r="I17" s="390"/>
      <c r="J17" s="51"/>
    </row>
    <row r="18" spans="1:9" s="42" customFormat="1" ht="15" customHeight="1">
      <c r="A18" s="267"/>
      <c r="B18" s="364"/>
      <c r="C18" s="367"/>
      <c r="D18" s="366"/>
      <c r="E18" s="366"/>
      <c r="F18" s="264"/>
      <c r="G18" s="266"/>
      <c r="H18" s="390"/>
      <c r="I18" s="390"/>
    </row>
    <row r="19" spans="1:9" s="42" customFormat="1" ht="15" customHeight="1">
      <c r="A19" s="267"/>
      <c r="B19" s="364"/>
      <c r="C19" s="367"/>
      <c r="D19" s="366"/>
      <c r="E19" s="366"/>
      <c r="F19" s="264"/>
      <c r="G19" s="266"/>
      <c r="H19" s="390"/>
      <c r="I19" s="390"/>
    </row>
    <row r="20" spans="1:9" s="42" customFormat="1" ht="15" customHeight="1">
      <c r="A20" s="267"/>
      <c r="B20" s="364"/>
      <c r="C20" s="367"/>
      <c r="D20" s="366"/>
      <c r="E20" s="366"/>
      <c r="F20" s="264"/>
      <c r="G20" s="266"/>
      <c r="H20" s="391"/>
      <c r="I20" s="390"/>
    </row>
    <row r="21" spans="1:9" s="42" customFormat="1" ht="15" customHeight="1">
      <c r="A21" s="267"/>
      <c r="B21" s="364"/>
      <c r="C21" s="367"/>
      <c r="D21" s="366"/>
      <c r="E21" s="366"/>
      <c r="F21" s="264"/>
      <c r="G21" s="266"/>
      <c r="H21" s="391"/>
      <c r="I21" s="390"/>
    </row>
    <row r="22" spans="1:9" s="42" customFormat="1" ht="15" customHeight="1">
      <c r="A22" s="267"/>
      <c r="B22" s="364"/>
      <c r="C22" s="367"/>
      <c r="D22" s="366"/>
      <c r="E22" s="366"/>
      <c r="F22" s="264"/>
      <c r="G22" s="266"/>
      <c r="H22" s="390"/>
      <c r="I22" s="390"/>
    </row>
    <row r="23" spans="1:9" s="42" customFormat="1" ht="15" customHeight="1">
      <c r="A23" s="267"/>
      <c r="B23" s="364"/>
      <c r="C23" s="367"/>
      <c r="D23" s="366"/>
      <c r="E23" s="366"/>
      <c r="F23" s="264"/>
      <c r="G23" s="266"/>
      <c r="H23" s="390"/>
      <c r="I23" s="390"/>
    </row>
    <row r="24" spans="1:9" s="42" customFormat="1" ht="15" customHeight="1">
      <c r="A24" s="267"/>
      <c r="B24" s="364"/>
      <c r="C24" s="367"/>
      <c r="D24" s="366"/>
      <c r="E24" s="366"/>
      <c r="F24" s="264"/>
      <c r="G24" s="266"/>
      <c r="H24" s="390"/>
      <c r="I24" s="390"/>
    </row>
    <row r="25" spans="1:9" s="42" customFormat="1" ht="15" customHeight="1">
      <c r="A25" s="392"/>
      <c r="B25" s="393"/>
      <c r="C25" s="394"/>
      <c r="D25" s="385"/>
      <c r="E25" s="385"/>
      <c r="F25" s="395"/>
      <c r="G25" s="396"/>
      <c r="H25" s="397"/>
      <c r="I25" s="397"/>
    </row>
    <row r="26" spans="1:9" s="42" customFormat="1" ht="15" customHeight="1">
      <c r="A26" s="267"/>
      <c r="B26" s="364"/>
      <c r="C26" s="367"/>
      <c r="D26" s="366"/>
      <c r="E26" s="366"/>
      <c r="F26" s="264"/>
      <c r="G26" s="266"/>
      <c r="H26" s="390"/>
      <c r="I26" s="390"/>
    </row>
    <row r="27" spans="1:9" s="42" customFormat="1" ht="15" customHeight="1">
      <c r="A27" s="267"/>
      <c r="B27" s="364"/>
      <c r="C27" s="367"/>
      <c r="D27" s="366"/>
      <c r="E27" s="366"/>
      <c r="F27" s="264"/>
      <c r="G27" s="266"/>
      <c r="H27" s="390"/>
      <c r="I27" s="390"/>
    </row>
    <row r="28" spans="1:9" s="42" customFormat="1" ht="15" customHeight="1">
      <c r="A28" s="267"/>
      <c r="B28" s="364"/>
      <c r="C28" s="367"/>
      <c r="D28" s="366"/>
      <c r="E28" s="366"/>
      <c r="F28" s="264"/>
      <c r="G28" s="266"/>
      <c r="H28" s="390"/>
      <c r="I28" s="390"/>
    </row>
    <row r="29" spans="1:9" s="42" customFormat="1" ht="15" customHeight="1">
      <c r="A29" s="267"/>
      <c r="B29" s="364"/>
      <c r="C29" s="367"/>
      <c r="D29" s="366"/>
      <c r="E29" s="366"/>
      <c r="F29" s="264"/>
      <c r="G29" s="266"/>
      <c r="H29" s="390"/>
      <c r="I29" s="390"/>
    </row>
    <row r="30" spans="1:9" s="42" customFormat="1" ht="15" customHeight="1">
      <c r="A30" s="267"/>
      <c r="B30" s="364"/>
      <c r="C30" s="367"/>
      <c r="D30" s="366"/>
      <c r="E30" s="366"/>
      <c r="F30" s="264"/>
      <c r="G30" s="266"/>
      <c r="H30" s="390"/>
      <c r="I30" s="390"/>
    </row>
    <row r="31" spans="1:9" s="42" customFormat="1" ht="15" customHeight="1">
      <c r="A31" s="267"/>
      <c r="B31" s="364"/>
      <c r="C31" s="367"/>
      <c r="D31" s="366"/>
      <c r="E31" s="366"/>
      <c r="F31" s="264"/>
      <c r="G31" s="266"/>
      <c r="H31" s="390"/>
      <c r="I31" s="390"/>
    </row>
    <row r="32" spans="1:9" s="42" customFormat="1" ht="15" customHeight="1">
      <c r="A32" s="267"/>
      <c r="B32" s="364"/>
      <c r="C32" s="367"/>
      <c r="D32" s="366"/>
      <c r="E32" s="366"/>
      <c r="F32" s="264"/>
      <c r="G32" s="266"/>
      <c r="H32" s="390"/>
      <c r="I32" s="390"/>
    </row>
    <row r="33" spans="1:9" s="42" customFormat="1" ht="15" customHeight="1">
      <c r="A33" s="267"/>
      <c r="B33" s="364"/>
      <c r="C33" s="367"/>
      <c r="D33" s="366"/>
      <c r="E33" s="366"/>
      <c r="F33" s="264"/>
      <c r="G33" s="266"/>
      <c r="H33" s="390"/>
      <c r="I33" s="390"/>
    </row>
    <row r="34" spans="1:9" s="56" customFormat="1" ht="15" customHeight="1">
      <c r="A34" s="267"/>
      <c r="B34" s="364"/>
      <c r="C34" s="287"/>
      <c r="D34" s="366"/>
      <c r="E34" s="366"/>
      <c r="F34" s="264"/>
      <c r="G34" s="266"/>
      <c r="H34" s="390"/>
      <c r="I34" s="390"/>
    </row>
    <row r="35" spans="1:9" s="56" customFormat="1" ht="15" customHeight="1">
      <c r="A35" s="267"/>
      <c r="B35" s="364"/>
      <c r="C35" s="287"/>
      <c r="D35" s="366"/>
      <c r="E35" s="366"/>
      <c r="F35" s="264"/>
      <c r="G35" s="266"/>
      <c r="H35" s="390"/>
      <c r="I35" s="390"/>
    </row>
    <row r="36" spans="1:9" s="56" customFormat="1" ht="15" customHeight="1">
      <c r="A36" s="267"/>
      <c r="B36" s="364"/>
      <c r="C36" s="287"/>
      <c r="D36" s="366"/>
      <c r="E36" s="366"/>
      <c r="F36" s="264"/>
      <c r="G36" s="266"/>
      <c r="H36" s="390"/>
      <c r="I36" s="390"/>
    </row>
    <row r="37" spans="1:9" s="56" customFormat="1" ht="15" customHeight="1">
      <c r="A37" s="267"/>
      <c r="B37" s="364"/>
      <c r="C37" s="287"/>
      <c r="D37" s="366"/>
      <c r="E37" s="366"/>
      <c r="F37" s="264"/>
      <c r="G37" s="266"/>
      <c r="H37" s="390"/>
      <c r="I37" s="390"/>
    </row>
    <row r="38" spans="1:9" s="56" customFormat="1" ht="15" customHeight="1">
      <c r="A38" s="267"/>
      <c r="B38" s="364"/>
      <c r="C38" s="287"/>
      <c r="D38" s="366"/>
      <c r="E38" s="366"/>
      <c r="F38" s="264"/>
      <c r="G38" s="266"/>
      <c r="H38" s="390"/>
      <c r="I38" s="390"/>
    </row>
    <row r="39" spans="1:9" s="56" customFormat="1" ht="15" customHeight="1">
      <c r="A39" s="267"/>
      <c r="B39" s="364"/>
      <c r="C39" s="287"/>
      <c r="D39" s="366"/>
      <c r="E39" s="366"/>
      <c r="F39" s="264"/>
      <c r="G39" s="266"/>
      <c r="H39" s="390"/>
      <c r="I39" s="390"/>
    </row>
    <row r="40" spans="1:9" s="56" customFormat="1" ht="15" customHeight="1">
      <c r="A40" s="267"/>
      <c r="B40" s="364"/>
      <c r="C40" s="287"/>
      <c r="D40" s="366"/>
      <c r="E40" s="366"/>
      <c r="F40" s="264"/>
      <c r="G40" s="266"/>
      <c r="H40" s="390"/>
      <c r="I40" s="390"/>
    </row>
    <row r="41" spans="1:9" s="56" customFormat="1" ht="15" customHeight="1">
      <c r="A41" s="267"/>
      <c r="B41" s="364"/>
      <c r="C41" s="287"/>
      <c r="D41" s="366"/>
      <c r="E41" s="366"/>
      <c r="F41" s="264"/>
      <c r="G41" s="266"/>
      <c r="H41" s="390"/>
      <c r="I41" s="390"/>
    </row>
    <row r="42" spans="1:9" s="56" customFormat="1" ht="15" customHeight="1">
      <c r="A42" s="267"/>
      <c r="B42" s="364"/>
      <c r="C42" s="287"/>
      <c r="D42" s="366"/>
      <c r="E42" s="366"/>
      <c r="F42" s="264"/>
      <c r="G42" s="266"/>
      <c r="H42" s="390"/>
      <c r="I42" s="390"/>
    </row>
    <row r="43" spans="1:9" s="56" customFormat="1" ht="15" customHeight="1">
      <c r="A43" s="267"/>
      <c r="B43" s="364"/>
      <c r="C43" s="287"/>
      <c r="D43" s="366"/>
      <c r="E43" s="366"/>
      <c r="F43" s="264"/>
      <c r="G43" s="266"/>
      <c r="H43" s="390"/>
      <c r="I43" s="390"/>
    </row>
    <row r="44" spans="1:9" s="56" customFormat="1" ht="15" customHeight="1">
      <c r="A44" s="267"/>
      <c r="B44" s="364"/>
      <c r="C44" s="287"/>
      <c r="D44" s="366"/>
      <c r="E44" s="366"/>
      <c r="F44" s="264"/>
      <c r="G44" s="266"/>
      <c r="H44" s="390"/>
      <c r="I44" s="390"/>
    </row>
    <row r="45" spans="1:9" s="56" customFormat="1" ht="15" customHeight="1">
      <c r="A45" s="267"/>
      <c r="B45" s="364"/>
      <c r="C45" s="287"/>
      <c r="D45" s="366"/>
      <c r="E45" s="366"/>
      <c r="F45" s="264"/>
      <c r="G45" s="266"/>
      <c r="H45" s="390"/>
      <c r="I45" s="390"/>
    </row>
    <row r="46" spans="1:9" s="56" customFormat="1" ht="15" customHeight="1">
      <c r="A46" s="267"/>
      <c r="B46" s="364"/>
      <c r="C46" s="287"/>
      <c r="D46" s="366"/>
      <c r="E46" s="366"/>
      <c r="F46" s="264"/>
      <c r="G46" s="266"/>
      <c r="H46" s="390"/>
      <c r="I46" s="390"/>
    </row>
    <row r="47" spans="1:9" s="56" customFormat="1" ht="15" customHeight="1">
      <c r="A47" s="267"/>
      <c r="B47" s="364"/>
      <c r="C47" s="287"/>
      <c r="D47" s="366"/>
      <c r="E47" s="366"/>
      <c r="F47" s="264"/>
      <c r="G47" s="266"/>
      <c r="H47" s="390"/>
      <c r="I47" s="390"/>
    </row>
    <row r="48" spans="1:9" s="56" customFormat="1" ht="15" customHeight="1">
      <c r="A48" s="267"/>
      <c r="B48" s="364"/>
      <c r="C48" s="287"/>
      <c r="D48" s="366"/>
      <c r="E48" s="366"/>
      <c r="F48" s="264"/>
      <c r="G48" s="266"/>
      <c r="H48" s="390"/>
      <c r="I48" s="390"/>
    </row>
    <row r="49" spans="1:9" s="56" customFormat="1" ht="15" customHeight="1">
      <c r="A49" s="267"/>
      <c r="B49" s="364"/>
      <c r="C49" s="287"/>
      <c r="D49" s="366"/>
      <c r="E49" s="366"/>
      <c r="F49" s="264"/>
      <c r="G49" s="266"/>
      <c r="H49" s="390"/>
      <c r="I49" s="390"/>
    </row>
    <row r="50" spans="1:9" s="56" customFormat="1" ht="15" customHeight="1">
      <c r="A50" s="267"/>
      <c r="B50" s="364"/>
      <c r="C50" s="287"/>
      <c r="D50" s="366"/>
      <c r="E50" s="366"/>
      <c r="F50" s="264"/>
      <c r="G50" s="266"/>
      <c r="H50" s="390"/>
      <c r="I50" s="390"/>
    </row>
    <row r="51" spans="1:9" s="56" customFormat="1" ht="15" customHeight="1">
      <c r="A51" s="267"/>
      <c r="B51" s="364"/>
      <c r="C51" s="287"/>
      <c r="D51" s="366"/>
      <c r="E51" s="366"/>
      <c r="F51" s="264"/>
      <c r="G51" s="266"/>
      <c r="H51" s="390"/>
      <c r="I51" s="390"/>
    </row>
    <row r="52" spans="1:9" s="56" customFormat="1" ht="15" customHeight="1">
      <c r="A52" s="267"/>
      <c r="B52" s="364"/>
      <c r="C52" s="287"/>
      <c r="D52" s="366"/>
      <c r="E52" s="366"/>
      <c r="F52" s="264"/>
      <c r="G52" s="266"/>
      <c r="H52" s="390"/>
      <c r="I52" s="390"/>
    </row>
    <row r="53" spans="1:9" s="56" customFormat="1" ht="15" customHeight="1">
      <c r="A53" s="267"/>
      <c r="B53" s="364"/>
      <c r="C53" s="287"/>
      <c r="D53" s="366"/>
      <c r="E53" s="366"/>
      <c r="F53" s="264"/>
      <c r="G53" s="266"/>
      <c r="H53" s="390"/>
      <c r="I53" s="390"/>
    </row>
    <row r="54" spans="1:9" s="56" customFormat="1" ht="15" customHeight="1">
      <c r="A54" s="267"/>
      <c r="B54" s="364"/>
      <c r="C54" s="287"/>
      <c r="D54" s="366"/>
      <c r="E54" s="366"/>
      <c r="F54" s="264"/>
      <c r="G54" s="266"/>
      <c r="H54" s="390"/>
      <c r="I54" s="390"/>
    </row>
    <row r="55" spans="1:9" s="56" customFormat="1" ht="15" customHeight="1">
      <c r="A55" s="267"/>
      <c r="B55" s="364"/>
      <c r="C55" s="287"/>
      <c r="D55" s="366"/>
      <c r="E55" s="366"/>
      <c r="F55" s="264"/>
      <c r="G55" s="266"/>
      <c r="H55" s="390"/>
      <c r="I55" s="390"/>
    </row>
    <row r="56" spans="1:9" s="56" customFormat="1" ht="15" customHeight="1">
      <c r="A56" s="267"/>
      <c r="B56" s="364"/>
      <c r="C56" s="287"/>
      <c r="D56" s="366"/>
      <c r="E56" s="366"/>
      <c r="F56" s="264"/>
      <c r="G56" s="266"/>
      <c r="H56" s="390"/>
      <c r="I56" s="390"/>
    </row>
    <row r="57" spans="1:9" s="56" customFormat="1" ht="15" customHeight="1">
      <c r="A57" s="267"/>
      <c r="B57" s="364"/>
      <c r="C57" s="287"/>
      <c r="D57" s="366"/>
      <c r="E57" s="366"/>
      <c r="F57" s="264"/>
      <c r="G57" s="266"/>
      <c r="H57" s="390"/>
      <c r="I57" s="390"/>
    </row>
    <row r="58" spans="1:9" s="56" customFormat="1" ht="15" customHeight="1">
      <c r="A58" s="267"/>
      <c r="B58" s="364"/>
      <c r="C58" s="287"/>
      <c r="D58" s="366"/>
      <c r="E58" s="366"/>
      <c r="F58" s="264"/>
      <c r="G58" s="266"/>
      <c r="H58" s="390"/>
      <c r="I58" s="390"/>
    </row>
    <row r="59" spans="1:9" s="56" customFormat="1" ht="15" customHeight="1">
      <c r="A59" s="267"/>
      <c r="B59" s="364"/>
      <c r="C59" s="287"/>
      <c r="D59" s="366"/>
      <c r="E59" s="366"/>
      <c r="F59" s="264"/>
      <c r="G59" s="266"/>
      <c r="H59" s="390"/>
      <c r="I59" s="390"/>
    </row>
    <row r="60" spans="1:9" s="56" customFormat="1" ht="15" customHeight="1">
      <c r="A60" s="267"/>
      <c r="B60" s="364"/>
      <c r="C60" s="287"/>
      <c r="D60" s="366"/>
      <c r="E60" s="366"/>
      <c r="F60" s="264"/>
      <c r="G60" s="266"/>
      <c r="H60" s="390"/>
      <c r="I60" s="390"/>
    </row>
    <row r="61" spans="1:9" s="56" customFormat="1" ht="15" customHeight="1">
      <c r="A61" s="267"/>
      <c r="B61" s="364"/>
      <c r="C61" s="287"/>
      <c r="D61" s="366"/>
      <c r="E61" s="366"/>
      <c r="F61" s="264"/>
      <c r="G61" s="266"/>
      <c r="H61" s="390"/>
      <c r="I61" s="390"/>
    </row>
    <row r="62" spans="1:9" s="56" customFormat="1" ht="15" customHeight="1">
      <c r="A62" s="267"/>
      <c r="B62" s="364"/>
      <c r="C62" s="287"/>
      <c r="D62" s="366"/>
      <c r="E62" s="366"/>
      <c r="F62" s="264"/>
      <c r="G62" s="266"/>
      <c r="H62" s="390"/>
      <c r="I62" s="390"/>
    </row>
    <row r="63" spans="1:9" s="56" customFormat="1" ht="15" customHeight="1">
      <c r="A63" s="267"/>
      <c r="B63" s="364"/>
      <c r="C63" s="287"/>
      <c r="D63" s="366"/>
      <c r="E63" s="366"/>
      <c r="F63" s="264"/>
      <c r="G63" s="266"/>
      <c r="H63" s="390"/>
      <c r="I63" s="390"/>
    </row>
    <row r="64" spans="1:9" s="56" customFormat="1" ht="15" customHeight="1">
      <c r="A64" s="267"/>
      <c r="B64" s="364"/>
      <c r="C64" s="287"/>
      <c r="D64" s="366"/>
      <c r="E64" s="366"/>
      <c r="F64" s="264"/>
      <c r="G64" s="266"/>
      <c r="H64" s="390"/>
      <c r="I64" s="390"/>
    </row>
    <row r="65" spans="1:9" s="56" customFormat="1" ht="15" customHeight="1">
      <c r="A65" s="267"/>
      <c r="B65" s="364"/>
      <c r="C65" s="287"/>
      <c r="D65" s="366"/>
      <c r="E65" s="366"/>
      <c r="F65" s="264"/>
      <c r="G65" s="266"/>
      <c r="H65" s="390"/>
      <c r="I65" s="390"/>
    </row>
    <row r="66" spans="1:9" s="56" customFormat="1" ht="15" customHeight="1">
      <c r="A66" s="267"/>
      <c r="B66" s="364"/>
      <c r="C66" s="287"/>
      <c r="D66" s="366"/>
      <c r="E66" s="366"/>
      <c r="F66" s="264"/>
      <c r="G66" s="266"/>
      <c r="H66" s="390"/>
      <c r="I66" s="390"/>
    </row>
    <row r="67" spans="1:9" s="56" customFormat="1" ht="15" customHeight="1">
      <c r="A67" s="267"/>
      <c r="B67" s="364"/>
      <c r="C67" s="287"/>
      <c r="D67" s="366"/>
      <c r="E67" s="366"/>
      <c r="F67" s="264"/>
      <c r="G67" s="266"/>
      <c r="H67" s="390"/>
      <c r="I67" s="390"/>
    </row>
    <row r="68" spans="1:9" s="56" customFormat="1" ht="15" customHeight="1">
      <c r="A68" s="267"/>
      <c r="B68" s="364"/>
      <c r="C68" s="377"/>
      <c r="D68" s="366"/>
      <c r="E68" s="366"/>
      <c r="F68" s="264"/>
      <c r="G68" s="266"/>
      <c r="H68" s="390"/>
      <c r="I68" s="390"/>
    </row>
    <row r="69" spans="1:9" s="56" customFormat="1" ht="15" customHeight="1">
      <c r="A69" s="267"/>
      <c r="B69" s="364"/>
      <c r="C69" s="377"/>
      <c r="D69" s="366"/>
      <c r="E69" s="366"/>
      <c r="F69" s="264"/>
      <c r="G69" s="266"/>
      <c r="H69" s="390"/>
      <c r="I69" s="390"/>
    </row>
    <row r="70" spans="1:9" s="56" customFormat="1" ht="15" customHeight="1">
      <c r="A70" s="267"/>
      <c r="B70" s="364"/>
      <c r="C70" s="377"/>
      <c r="D70" s="366"/>
      <c r="E70" s="366"/>
      <c r="F70" s="264"/>
      <c r="G70" s="266"/>
      <c r="H70" s="390"/>
      <c r="I70" s="390"/>
    </row>
    <row r="71" spans="1:9" s="56" customFormat="1" ht="15" customHeight="1">
      <c r="A71" s="43"/>
      <c r="B71" s="44"/>
      <c r="C71" s="72" t="s">
        <v>9</v>
      </c>
      <c r="D71" s="45"/>
      <c r="E71" s="45"/>
      <c r="F71" s="46"/>
      <c r="G71" s="47"/>
      <c r="H71" s="49"/>
      <c r="I71" s="398">
        <f>SUM(I9:I70)</f>
        <v>1</v>
      </c>
    </row>
    <row r="72" spans="1:9" s="56" customFormat="1" ht="15" customHeight="1">
      <c r="A72" s="43"/>
      <c r="B72" s="44"/>
      <c r="C72" s="55"/>
      <c r="D72" s="45"/>
      <c r="E72" s="45"/>
      <c r="F72" s="46"/>
      <c r="G72" s="47"/>
      <c r="H72" s="49"/>
      <c r="I72" s="73"/>
    </row>
    <row r="73" spans="1:9" s="83" customFormat="1" ht="4.5" customHeight="1">
      <c r="A73" s="80"/>
      <c r="B73" s="80"/>
      <c r="C73" s="81"/>
      <c r="D73" s="80"/>
      <c r="E73" s="80"/>
      <c r="F73" s="80"/>
      <c r="G73" s="82"/>
      <c r="H73" s="82"/>
      <c r="I73" s="82"/>
    </row>
    <row r="74" spans="1:9" s="58" customFormat="1" ht="15" customHeight="1">
      <c r="A74" s="303" t="s">
        <v>5</v>
      </c>
      <c r="B74" s="84"/>
      <c r="C74" s="85"/>
      <c r="D74" s="86"/>
      <c r="E74" s="87"/>
      <c r="F74" s="87"/>
      <c r="G74" s="88"/>
      <c r="H74" s="88"/>
      <c r="I74" s="89"/>
    </row>
    <row r="75" spans="1:9" s="58" customFormat="1" ht="15" customHeight="1">
      <c r="A75" s="304" t="s">
        <v>6</v>
      </c>
      <c r="B75" s="17"/>
      <c r="C75" s="90"/>
      <c r="D75" s="90"/>
      <c r="E75" s="91"/>
      <c r="F75" s="91"/>
      <c r="G75" s="92"/>
      <c r="H75" s="92"/>
      <c r="I75" s="93"/>
    </row>
    <row r="76" spans="1:9" s="58" customFormat="1" ht="7.5" customHeight="1">
      <c r="A76" s="94"/>
      <c r="B76" s="17"/>
      <c r="C76" s="90"/>
      <c r="D76" s="92"/>
      <c r="E76" s="91"/>
      <c r="F76" s="91"/>
      <c r="G76" s="92"/>
      <c r="H76" s="92"/>
      <c r="I76" s="95"/>
    </row>
    <row r="77" spans="1:9" s="58" customFormat="1" ht="15" customHeight="1">
      <c r="A77" s="96" t="s">
        <v>8</v>
      </c>
      <c r="B77" s="23"/>
      <c r="C77" s="21"/>
      <c r="D77" s="23" t="s">
        <v>15</v>
      </c>
      <c r="E77" s="97"/>
      <c r="F77" s="97"/>
      <c r="G77" s="98"/>
      <c r="H77" s="98"/>
      <c r="I77" s="99"/>
    </row>
    <row r="78" spans="1:8" s="58" customFormat="1" ht="15" customHeight="1">
      <c r="A78" s="32"/>
      <c r="B78" s="32"/>
      <c r="D78" s="32"/>
      <c r="E78" s="59"/>
      <c r="F78" s="59"/>
      <c r="G78" s="59"/>
      <c r="H78" s="59"/>
    </row>
    <row r="79" spans="1:8" s="58" customFormat="1" ht="15" customHeight="1">
      <c r="A79" s="32"/>
      <c r="B79" s="32"/>
      <c r="D79" s="32"/>
      <c r="E79" s="59"/>
      <c r="F79" s="59"/>
      <c r="G79" s="59"/>
      <c r="H79" s="59"/>
    </row>
    <row r="80" spans="1:8" s="58" customFormat="1" ht="15" customHeight="1">
      <c r="A80" s="32"/>
      <c r="B80" s="32"/>
      <c r="D80" s="32"/>
      <c r="E80" s="59"/>
      <c r="F80" s="59"/>
      <c r="G80" s="59"/>
      <c r="H80" s="59"/>
    </row>
    <row r="81" spans="1:8" s="33" customFormat="1" ht="15" customHeight="1">
      <c r="A81" s="61"/>
      <c r="B81" s="61"/>
      <c r="D81" s="32"/>
      <c r="E81" s="58"/>
      <c r="F81" s="58"/>
      <c r="G81" s="58"/>
      <c r="H81" s="58"/>
    </row>
  </sheetData>
  <sheetProtection sheet="1"/>
  <mergeCells count="5">
    <mergeCell ref="B8:C8"/>
    <mergeCell ref="F8:G8"/>
    <mergeCell ref="D3:I3"/>
    <mergeCell ref="G1:I1"/>
    <mergeCell ref="D4:I4"/>
  </mergeCells>
  <printOptions/>
  <pageMargins left="0.5905511811023623" right="0.1968503937007874" top="0.1968503937007874" bottom="0.3937007874015748" header="0.31496062992125984" footer="0.31496062992125984"/>
  <pageSetup fitToHeight="2" fitToWidth="1" horizontalDpi="300" verticalDpi="300" orientation="portrait" paperSize="9" r:id="rId3"/>
  <legacyDrawing r:id="rId2"/>
  <oleObjects>
    <oleObject progId="Dokument" shapeId="6045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C60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2" width="2.7109375" style="0" customWidth="1"/>
    <col min="3" max="3" width="77.28125" style="0" customWidth="1"/>
  </cols>
  <sheetData>
    <row r="2" ht="15.75">
      <c r="B2" s="497" t="s">
        <v>307</v>
      </c>
    </row>
    <row r="4" ht="12.75">
      <c r="C4" s="360" t="s">
        <v>310</v>
      </c>
    </row>
    <row r="5" ht="4.5" customHeight="1"/>
    <row r="6" ht="12.75">
      <c r="C6" s="498" t="s">
        <v>308</v>
      </c>
    </row>
    <row r="7" ht="12.75">
      <c r="C7" s="498" t="s">
        <v>309</v>
      </c>
    </row>
    <row r="8" ht="12.75">
      <c r="C8" s="498" t="s">
        <v>341</v>
      </c>
    </row>
    <row r="9" ht="12.75">
      <c r="C9" s="498" t="s">
        <v>342</v>
      </c>
    </row>
    <row r="10" ht="12.75">
      <c r="C10" s="498" t="s">
        <v>343</v>
      </c>
    </row>
    <row r="12" ht="12.75">
      <c r="C12" s="360" t="s">
        <v>344</v>
      </c>
    </row>
    <row r="13" ht="8.25" customHeight="1"/>
    <row r="14" ht="12.75">
      <c r="C14" s="468" t="s">
        <v>311</v>
      </c>
    </row>
    <row r="15" ht="12.75">
      <c r="C15" s="468" t="s">
        <v>312</v>
      </c>
    </row>
    <row r="16" ht="12.75">
      <c r="C16" s="360" t="s">
        <v>313</v>
      </c>
    </row>
    <row r="18" spans="2:3" ht="12.75">
      <c r="B18" s="508" t="s">
        <v>340</v>
      </c>
      <c r="C18" s="509"/>
    </row>
    <row r="20" spans="2:3" ht="12.75">
      <c r="B20" s="468" t="s">
        <v>102</v>
      </c>
      <c r="C20" s="360" t="s">
        <v>314</v>
      </c>
    </row>
    <row r="21" ht="5.25" customHeight="1"/>
    <row r="22" spans="2:3" ht="12.75">
      <c r="B22" s="493" t="s">
        <v>102</v>
      </c>
      <c r="C22" s="360" t="s">
        <v>327</v>
      </c>
    </row>
    <row r="23" ht="12.75">
      <c r="C23" t="s">
        <v>315</v>
      </c>
    </row>
    <row r="24" ht="12.75">
      <c r="C24" s="493" t="s">
        <v>316</v>
      </c>
    </row>
    <row r="25" ht="3" customHeight="1"/>
    <row r="26" spans="2:3" ht="12.75">
      <c r="B26" s="493" t="s">
        <v>102</v>
      </c>
      <c r="C26" s="360" t="s">
        <v>328</v>
      </c>
    </row>
    <row r="27" ht="12.75">
      <c r="C27" t="s">
        <v>317</v>
      </c>
    </row>
    <row r="28" ht="4.5" customHeight="1"/>
    <row r="29" spans="2:3" ht="12.75">
      <c r="B29" s="493" t="s">
        <v>102</v>
      </c>
      <c r="C29" s="360" t="s">
        <v>329</v>
      </c>
    </row>
    <row r="30" ht="12.75">
      <c r="C30" t="s">
        <v>326</v>
      </c>
    </row>
    <row r="31" ht="4.5" customHeight="1"/>
    <row r="32" spans="2:3" ht="12.75">
      <c r="B32" s="493" t="s">
        <v>102</v>
      </c>
      <c r="C32" s="360" t="s">
        <v>330</v>
      </c>
    </row>
    <row r="33" ht="5.25" customHeight="1"/>
    <row r="34" spans="2:3" ht="12.75">
      <c r="B34" s="493" t="s">
        <v>318</v>
      </c>
      <c r="C34" s="360" t="s">
        <v>331</v>
      </c>
    </row>
    <row r="35" ht="12.75">
      <c r="C35" t="s">
        <v>319</v>
      </c>
    </row>
    <row r="36" ht="5.25" customHeight="1"/>
    <row r="37" spans="2:3" ht="12.75">
      <c r="B37" s="493" t="s">
        <v>102</v>
      </c>
      <c r="C37" s="360" t="s">
        <v>332</v>
      </c>
    </row>
    <row r="38" ht="12.75">
      <c r="C38" t="s">
        <v>320</v>
      </c>
    </row>
    <row r="39" ht="5.25" customHeight="1"/>
    <row r="40" spans="2:3" ht="12.75">
      <c r="B40" s="493" t="s">
        <v>102</v>
      </c>
      <c r="C40" s="360" t="s">
        <v>333</v>
      </c>
    </row>
    <row r="41" ht="12.75">
      <c r="C41" t="s">
        <v>321</v>
      </c>
    </row>
    <row r="42" ht="12.75">
      <c r="C42" t="s">
        <v>322</v>
      </c>
    </row>
    <row r="43" ht="4.5" customHeight="1"/>
    <row r="44" spans="2:3" ht="12.75">
      <c r="B44" s="493" t="s">
        <v>102</v>
      </c>
      <c r="C44" s="360" t="s">
        <v>334</v>
      </c>
    </row>
    <row r="45" ht="12.75">
      <c r="C45" t="s">
        <v>323</v>
      </c>
    </row>
    <row r="46" ht="5.25" customHeight="1"/>
    <row r="47" spans="2:3" ht="12.75">
      <c r="B47" s="493" t="s">
        <v>102</v>
      </c>
      <c r="C47" s="360" t="s">
        <v>335</v>
      </c>
    </row>
    <row r="48" ht="12.75">
      <c r="C48" t="s">
        <v>324</v>
      </c>
    </row>
    <row r="49" ht="5.25" customHeight="1"/>
    <row r="50" spans="2:3" ht="12.75">
      <c r="B50" s="493" t="s">
        <v>102</v>
      </c>
      <c r="C50" s="360" t="s">
        <v>336</v>
      </c>
    </row>
    <row r="51" ht="6" customHeight="1"/>
    <row r="52" spans="2:3" ht="12.75">
      <c r="B52" s="493" t="s">
        <v>102</v>
      </c>
      <c r="C52" s="360" t="s">
        <v>337</v>
      </c>
    </row>
    <row r="53" ht="5.25" customHeight="1"/>
    <row r="54" spans="2:3" ht="12.75">
      <c r="B54" s="493" t="s">
        <v>102</v>
      </c>
      <c r="C54" s="360" t="s">
        <v>338</v>
      </c>
    </row>
    <row r="55" ht="12.75">
      <c r="C55" t="s">
        <v>325</v>
      </c>
    </row>
    <row r="57" ht="13.5" thickBot="1"/>
    <row r="58" ht="12.75">
      <c r="C58" s="499"/>
    </row>
    <row r="59" ht="12.75">
      <c r="C59" s="500" t="s">
        <v>339</v>
      </c>
    </row>
    <row r="60" ht="13.5" thickBot="1">
      <c r="C60" s="50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J45"/>
  <sheetViews>
    <sheetView zoomScalePageLayoutView="0" workbookViewId="0" topLeftCell="A1">
      <selection activeCell="D12" sqref="D12"/>
    </sheetView>
  </sheetViews>
  <sheetFormatPr defaultColWidth="11.421875" defaultRowHeight="15" customHeight="1"/>
  <cols>
    <col min="1" max="1" width="8.7109375" style="62" customWidth="1"/>
    <col min="2" max="2" width="0.85546875" style="62" customWidth="1"/>
    <col min="3" max="3" width="32.8515625" style="63" customWidth="1"/>
    <col min="4" max="4" width="7.140625" style="64" customWidth="1"/>
    <col min="5" max="5" width="7.00390625" style="65" bestFit="1" customWidth="1"/>
    <col min="6" max="6" width="8.421875" style="65" bestFit="1" customWidth="1"/>
    <col min="7" max="7" width="3.421875" style="65" customWidth="1"/>
    <col min="8" max="8" width="9.57421875" style="65" customWidth="1"/>
    <col min="9" max="9" width="7.7109375" style="65" customWidth="1"/>
    <col min="10" max="10" width="12.140625" style="63" customWidth="1"/>
    <col min="11" max="11" width="0.85546875" style="63" customWidth="1"/>
    <col min="12" max="16384" width="11.421875" style="63" customWidth="1"/>
  </cols>
  <sheetData>
    <row r="1" spans="1:10" s="4" customFormat="1" ht="90" customHeight="1">
      <c r="A1" s="2"/>
      <c r="B1" s="2"/>
      <c r="C1" s="3"/>
      <c r="D1" s="3"/>
      <c r="E1" s="3"/>
      <c r="F1" s="3"/>
      <c r="G1" s="3"/>
      <c r="H1" s="515"/>
      <c r="I1" s="515"/>
      <c r="J1" s="515"/>
    </row>
    <row r="2" spans="1:10" s="4" customFormat="1" ht="4.5" customHeight="1">
      <c r="A2" s="5"/>
      <c r="B2" s="6"/>
      <c r="C2" s="7"/>
      <c r="D2" s="8"/>
      <c r="E2" s="8"/>
      <c r="F2" s="8"/>
      <c r="G2" s="8"/>
      <c r="H2" s="8"/>
      <c r="I2" s="8"/>
      <c r="J2" s="9"/>
    </row>
    <row r="3" spans="1:10" s="13" customFormat="1" ht="15" customHeight="1">
      <c r="A3" s="10" t="s">
        <v>11</v>
      </c>
      <c r="B3" s="11"/>
      <c r="C3" s="12" t="str">
        <f>'Eingabe Kundeninfo'!C3</f>
        <v>Muster AG</v>
      </c>
      <c r="D3" s="16"/>
      <c r="E3" s="16"/>
      <c r="F3" s="16"/>
      <c r="G3" s="16"/>
      <c r="H3" s="100"/>
      <c r="I3" s="100"/>
      <c r="J3" s="19"/>
    </row>
    <row r="4" spans="1:10" s="13" customFormat="1" ht="15" customHeight="1">
      <c r="A4" s="10" t="s">
        <v>12</v>
      </c>
      <c r="B4" s="11"/>
      <c r="C4" s="440" t="str">
        <f>'Eingabe Kundeninfo'!C4</f>
        <v>2011</v>
      </c>
      <c r="D4" s="516" t="s">
        <v>229</v>
      </c>
      <c r="E4" s="517"/>
      <c r="F4" s="517"/>
      <c r="G4" s="517"/>
      <c r="H4" s="517"/>
      <c r="I4" s="517"/>
      <c r="J4" s="518"/>
    </row>
    <row r="5" spans="1:10" s="13" customFormat="1" ht="15" customHeight="1">
      <c r="A5" s="10" t="s">
        <v>3</v>
      </c>
      <c r="B5" s="11"/>
      <c r="C5" s="15">
        <f>'Eingabe Kundeninfo'!C5</f>
        <v>40908</v>
      </c>
      <c r="D5" s="16"/>
      <c r="E5" s="100"/>
      <c r="F5" s="100"/>
      <c r="G5" s="100"/>
      <c r="H5" s="100"/>
      <c r="I5" s="100"/>
      <c r="J5" s="19"/>
    </row>
    <row r="6" spans="1:10" s="13" customFormat="1" ht="15" customHeight="1">
      <c r="A6" s="10" t="s">
        <v>22</v>
      </c>
      <c r="B6" s="17"/>
      <c r="C6" s="17" t="str">
        <f>'Eingabe Kundeninfo'!C6</f>
        <v>B. Mustermann</v>
      </c>
      <c r="D6" s="16"/>
      <c r="E6" s="17"/>
      <c r="F6" s="17"/>
      <c r="G6" s="17"/>
      <c r="H6" s="519"/>
      <c r="I6" s="519"/>
      <c r="J6" s="19"/>
    </row>
    <row r="7" spans="1:10" s="13" customFormat="1" ht="4.5" customHeight="1">
      <c r="A7" s="20"/>
      <c r="B7" s="21"/>
      <c r="C7" s="22"/>
      <c r="D7" s="23"/>
      <c r="E7" s="23"/>
      <c r="F7" s="23"/>
      <c r="G7" s="23"/>
      <c r="H7" s="23"/>
      <c r="I7" s="23"/>
      <c r="J7" s="22"/>
    </row>
    <row r="8" spans="1:2" s="25" customFormat="1" ht="8.25" customHeight="1">
      <c r="A8" s="24"/>
      <c r="B8" s="24"/>
    </row>
    <row r="9" spans="1:5" s="25" customFormat="1" ht="14.25" customHeight="1">
      <c r="A9" s="24"/>
      <c r="B9" s="24"/>
      <c r="D9" s="512" t="s">
        <v>231</v>
      </c>
      <c r="E9" s="512"/>
    </row>
    <row r="10" spans="4:5" ht="15" customHeight="1">
      <c r="D10" s="431" t="s">
        <v>232</v>
      </c>
      <c r="E10" s="432" t="s">
        <v>233</v>
      </c>
    </row>
    <row r="11" spans="4:5" ht="15" customHeight="1">
      <c r="D11" s="431"/>
      <c r="E11" s="432"/>
    </row>
    <row r="12" spans="3:6" ht="15" customHeight="1">
      <c r="C12" s="433" t="s">
        <v>230</v>
      </c>
      <c r="F12" s="436">
        <f>IF(D12&gt;"","_","")</f>
      </c>
    </row>
    <row r="13" spans="3:6" ht="6" customHeight="1">
      <c r="C13" s="433"/>
      <c r="F13" s="437">
        <f aca="true" t="shared" si="0" ref="F13:F34">IF(D13&gt;"","_","")</f>
      </c>
    </row>
    <row r="14" spans="3:6" ht="15" customHeight="1">
      <c r="C14" s="433" t="s">
        <v>234</v>
      </c>
      <c r="F14" s="436">
        <f t="shared" si="0"/>
      </c>
    </row>
    <row r="15" spans="3:6" ht="6" customHeight="1">
      <c r="C15" s="433"/>
      <c r="F15" s="437">
        <f t="shared" si="0"/>
      </c>
    </row>
    <row r="16" spans="3:6" ht="15" customHeight="1">
      <c r="C16" s="433" t="s">
        <v>235</v>
      </c>
      <c r="F16" s="436">
        <f t="shared" si="0"/>
      </c>
    </row>
    <row r="17" spans="3:6" ht="6" customHeight="1">
      <c r="C17" s="433"/>
      <c r="F17" s="437">
        <f t="shared" si="0"/>
      </c>
    </row>
    <row r="18" spans="3:6" ht="15" customHeight="1">
      <c r="C18" s="433" t="s">
        <v>236</v>
      </c>
      <c r="F18" s="436">
        <f t="shared" si="0"/>
      </c>
    </row>
    <row r="19" spans="3:6" ht="6" customHeight="1">
      <c r="C19" s="433"/>
      <c r="F19" s="437">
        <f t="shared" si="0"/>
      </c>
    </row>
    <row r="20" spans="3:6" ht="15" customHeight="1">
      <c r="C20" s="433" t="s">
        <v>237</v>
      </c>
      <c r="F20" s="436">
        <f t="shared" si="0"/>
      </c>
    </row>
    <row r="21" spans="3:6" ht="6" customHeight="1">
      <c r="C21" s="433"/>
      <c r="F21" s="437">
        <f t="shared" si="0"/>
      </c>
    </row>
    <row r="22" spans="3:6" ht="15" customHeight="1">
      <c r="C22" s="433" t="s">
        <v>238</v>
      </c>
      <c r="F22" s="436">
        <f t="shared" si="0"/>
      </c>
    </row>
    <row r="23" spans="3:6" ht="6" customHeight="1">
      <c r="C23" s="433"/>
      <c r="F23" s="437">
        <f t="shared" si="0"/>
      </c>
    </row>
    <row r="24" spans="3:6" ht="15" customHeight="1">
      <c r="C24" s="433" t="s">
        <v>239</v>
      </c>
      <c r="F24" s="436">
        <f t="shared" si="0"/>
      </c>
    </row>
    <row r="25" spans="3:6" ht="6" customHeight="1">
      <c r="C25" s="433"/>
      <c r="F25" s="437">
        <f t="shared" si="0"/>
      </c>
    </row>
    <row r="26" spans="3:6" ht="15" customHeight="1">
      <c r="C26" s="433" t="s">
        <v>240</v>
      </c>
      <c r="F26" s="436">
        <f t="shared" si="0"/>
      </c>
    </row>
    <row r="27" spans="3:6" ht="6" customHeight="1">
      <c r="C27" s="433"/>
      <c r="F27" s="437">
        <f t="shared" si="0"/>
      </c>
    </row>
    <row r="28" spans="3:6" ht="15" customHeight="1">
      <c r="C28" s="433" t="s">
        <v>241</v>
      </c>
      <c r="F28" s="436">
        <f t="shared" si="0"/>
      </c>
    </row>
    <row r="29" spans="3:6" ht="6" customHeight="1">
      <c r="C29" s="433"/>
      <c r="F29" s="437">
        <f t="shared" si="0"/>
      </c>
    </row>
    <row r="30" spans="3:6" ht="15" customHeight="1">
      <c r="C30" s="433" t="s">
        <v>242</v>
      </c>
      <c r="F30" s="436">
        <f t="shared" si="0"/>
      </c>
    </row>
    <row r="31" spans="3:6" ht="6" customHeight="1">
      <c r="C31" s="433"/>
      <c r="F31" s="437">
        <f t="shared" si="0"/>
      </c>
    </row>
    <row r="32" spans="3:6" ht="15" customHeight="1">
      <c r="C32" s="433" t="s">
        <v>243</v>
      </c>
      <c r="F32" s="436">
        <f t="shared" si="0"/>
      </c>
    </row>
    <row r="33" spans="3:6" ht="6" customHeight="1">
      <c r="C33" s="433"/>
      <c r="F33" s="437">
        <f t="shared" si="0"/>
      </c>
    </row>
    <row r="34" spans="3:6" ht="15" customHeight="1">
      <c r="C34" s="433" t="s">
        <v>244</v>
      </c>
      <c r="F34" s="436">
        <f t="shared" si="0"/>
      </c>
    </row>
    <row r="35" ht="6" customHeight="1"/>
    <row r="37" ht="6" customHeight="1"/>
    <row r="38" spans="3:10" ht="29.25" customHeight="1">
      <c r="C38" s="513" t="s">
        <v>245</v>
      </c>
      <c r="D38" s="513"/>
      <c r="E38" s="513"/>
      <c r="F38" s="513"/>
      <c r="G38" s="513"/>
      <c r="H38" s="513"/>
      <c r="I38" s="513"/>
      <c r="J38" s="513"/>
    </row>
    <row r="39" ht="6" customHeight="1"/>
    <row r="40" spans="1:2" ht="15" customHeight="1">
      <c r="A40" s="63"/>
      <c r="B40" s="63"/>
    </row>
    <row r="41" ht="6" customHeight="1"/>
    <row r="43" ht="6" customHeight="1"/>
    <row r="44" spans="1:10" ht="35.25" customHeight="1">
      <c r="A44" s="62" t="s">
        <v>246</v>
      </c>
      <c r="C44" s="434"/>
      <c r="D44" s="63"/>
      <c r="E44" s="435" t="s">
        <v>247</v>
      </c>
      <c r="F44" s="514"/>
      <c r="G44" s="514"/>
      <c r="H44" s="514"/>
      <c r="I44" s="514"/>
      <c r="J44" s="514"/>
    </row>
    <row r="45" ht="10.5" customHeight="1">
      <c r="E45" s="63"/>
    </row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</sheetData>
  <sheetProtection/>
  <mergeCells count="6">
    <mergeCell ref="D9:E9"/>
    <mergeCell ref="C38:J38"/>
    <mergeCell ref="F44:J44"/>
    <mergeCell ref="H1:J1"/>
    <mergeCell ref="D4:J4"/>
    <mergeCell ref="H6:I6"/>
  </mergeCells>
  <conditionalFormatting sqref="F34 F32 F30 F26 F24 F22 F20 F18 F16 F12 F14 F28">
    <cfRule type="cellIs" priority="1" dxfId="3" operator="equal" stopIfTrue="1">
      <formula>"_"</formula>
    </cfRule>
    <cfRule type="cellIs" priority="2" dxfId="2" operator="notEqual" stopIfTrue="1">
      <formula>"_"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Dokument" shapeId="12511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K4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8.7109375" style="62" customWidth="1"/>
    <col min="2" max="2" width="0.85546875" style="62" customWidth="1"/>
    <col min="3" max="3" width="34.8515625" style="63" customWidth="1"/>
    <col min="4" max="4" width="7.140625" style="64" customWidth="1"/>
    <col min="5" max="5" width="7.140625" style="65" customWidth="1"/>
    <col min="6" max="6" width="3.421875" style="65" customWidth="1"/>
    <col min="7" max="7" width="9.57421875" style="65" customWidth="1"/>
    <col min="8" max="8" width="9.7109375" style="65" customWidth="1"/>
    <col min="9" max="9" width="10.7109375" style="62" customWidth="1"/>
    <col min="10" max="16384" width="11.421875" style="63" customWidth="1"/>
  </cols>
  <sheetData>
    <row r="1" spans="1:9" s="4" customFormat="1" ht="87.75" customHeight="1">
      <c r="A1" s="2"/>
      <c r="B1" s="2"/>
      <c r="C1" s="3"/>
      <c r="D1" s="3"/>
      <c r="E1" s="3"/>
      <c r="F1" s="3"/>
      <c r="G1" s="515"/>
      <c r="H1" s="515"/>
      <c r="I1" s="515"/>
    </row>
    <row r="2" spans="1:9" s="4" customFormat="1" ht="4.5" customHeight="1">
      <c r="A2" s="5"/>
      <c r="B2" s="6"/>
      <c r="C2" s="7"/>
      <c r="D2" s="8"/>
      <c r="E2" s="8"/>
      <c r="F2" s="8"/>
      <c r="G2" s="8"/>
      <c r="H2" s="8"/>
      <c r="I2" s="308"/>
    </row>
    <row r="3" spans="1:9" s="13" customFormat="1" ht="15" customHeight="1">
      <c r="A3" s="10" t="s">
        <v>11</v>
      </c>
      <c r="B3" s="11"/>
      <c r="C3" s="12" t="str">
        <f>'Eingabe Kundeninfo'!C3</f>
        <v>Muster AG</v>
      </c>
      <c r="D3" s="516" t="s">
        <v>130</v>
      </c>
      <c r="E3" s="517"/>
      <c r="F3" s="517"/>
      <c r="G3" s="517"/>
      <c r="H3" s="517"/>
      <c r="I3" s="518"/>
    </row>
    <row r="4" spans="1:9" s="13" customFormat="1" ht="15" customHeight="1">
      <c r="A4" s="10" t="s">
        <v>12</v>
      </c>
      <c r="B4" s="11"/>
      <c r="C4" s="14" t="str">
        <f>'Eingabe Kundeninfo'!C4</f>
        <v>2011</v>
      </c>
      <c r="D4" s="520"/>
      <c r="E4" s="521"/>
      <c r="F4" s="521"/>
      <c r="G4" s="521"/>
      <c r="H4" s="521"/>
      <c r="I4" s="522"/>
    </row>
    <row r="5" spans="1:9" s="13" customFormat="1" ht="15" customHeight="1">
      <c r="A5" s="10" t="s">
        <v>3</v>
      </c>
      <c r="B5" s="11"/>
      <c r="C5" s="15">
        <f>'Eingabe Kundeninfo'!C5</f>
        <v>40908</v>
      </c>
      <c r="D5" s="16"/>
      <c r="E5" s="17" t="s">
        <v>21</v>
      </c>
      <c r="F5" s="17"/>
      <c r="G5" s="67" t="str">
        <f>'Eingabe Kundeninfo'!C6</f>
        <v>B. Mustermann</v>
      </c>
      <c r="H5" s="18"/>
      <c r="I5" s="309"/>
    </row>
    <row r="6" spans="1:9" s="13" customFormat="1" ht="4.5" customHeight="1">
      <c r="A6" s="20"/>
      <c r="B6" s="21"/>
      <c r="C6" s="22"/>
      <c r="D6" s="23"/>
      <c r="E6" s="23"/>
      <c r="F6" s="23"/>
      <c r="G6" s="23"/>
      <c r="H6" s="23"/>
      <c r="I6" s="310"/>
    </row>
    <row r="7" spans="1:9" s="25" customFormat="1" ht="8.25" customHeight="1">
      <c r="A7" s="24"/>
      <c r="B7" s="24"/>
      <c r="I7" s="311"/>
    </row>
    <row r="8" spans="1:11" s="33" customFormat="1" ht="30" customHeight="1">
      <c r="A8" s="26" t="s">
        <v>3</v>
      </c>
      <c r="B8" s="523" t="s">
        <v>1</v>
      </c>
      <c r="C8" s="524"/>
      <c r="D8" s="68" t="s">
        <v>7</v>
      </c>
      <c r="E8" s="69" t="s">
        <v>2</v>
      </c>
      <c r="F8" s="525" t="s">
        <v>16</v>
      </c>
      <c r="G8" s="524"/>
      <c r="H8" s="31" t="s">
        <v>4</v>
      </c>
      <c r="I8" s="30" t="s">
        <v>170</v>
      </c>
      <c r="J8" s="32"/>
      <c r="K8" s="32"/>
    </row>
    <row r="9" spans="1:9" s="42" customFormat="1" ht="15" customHeight="1">
      <c r="A9" s="34"/>
      <c r="B9" s="35"/>
      <c r="C9" s="36"/>
      <c r="D9" s="37"/>
      <c r="E9" s="37"/>
      <c r="F9" s="38"/>
      <c r="G9" s="39"/>
      <c r="H9" s="41"/>
      <c r="I9" s="41"/>
    </row>
    <row r="10" spans="1:9" s="42" customFormat="1" ht="15" customHeight="1">
      <c r="A10" s="70"/>
      <c r="B10" s="71"/>
      <c r="C10" s="218" t="s">
        <v>131</v>
      </c>
      <c r="D10" s="45"/>
      <c r="E10" s="45" t="s">
        <v>0</v>
      </c>
      <c r="F10" s="275"/>
      <c r="G10" s="47"/>
      <c r="H10" s="315">
        <v>0</v>
      </c>
      <c r="I10" s="314"/>
    </row>
    <row r="11" spans="1:9" s="42" customFormat="1" ht="15" customHeight="1">
      <c r="A11" s="70"/>
      <c r="B11" s="71"/>
      <c r="C11" s="203" t="s">
        <v>132</v>
      </c>
      <c r="D11" s="45"/>
      <c r="E11" s="45"/>
      <c r="F11" s="46"/>
      <c r="G11" s="47"/>
      <c r="H11" s="49"/>
      <c r="I11" s="312"/>
    </row>
    <row r="12" spans="1:9" s="42" customFormat="1" ht="15" customHeight="1">
      <c r="A12" s="43"/>
      <c r="B12" s="44"/>
      <c r="C12" s="203" t="s">
        <v>171</v>
      </c>
      <c r="D12" s="45"/>
      <c r="E12" s="45"/>
      <c r="F12" s="46"/>
      <c r="G12" s="47"/>
      <c r="H12" s="49"/>
      <c r="I12" s="312"/>
    </row>
    <row r="13" spans="1:9" s="42" customFormat="1" ht="15" customHeight="1">
      <c r="A13" s="43"/>
      <c r="B13" s="44"/>
      <c r="C13" s="1"/>
      <c r="D13" s="45"/>
      <c r="E13" s="45"/>
      <c r="F13" s="46"/>
      <c r="G13" s="47"/>
      <c r="H13" s="49"/>
      <c r="I13" s="312"/>
    </row>
    <row r="14" spans="1:9" s="42" customFormat="1" ht="15" customHeight="1">
      <c r="A14" s="43"/>
      <c r="B14" s="44"/>
      <c r="C14" s="219" t="s">
        <v>133</v>
      </c>
      <c r="D14" s="45"/>
      <c r="E14" s="45"/>
      <c r="F14" s="46"/>
      <c r="G14" s="47"/>
      <c r="H14" s="315">
        <v>0</v>
      </c>
      <c r="I14" s="314"/>
    </row>
    <row r="15" spans="1:10" s="42" customFormat="1" ht="15" customHeight="1">
      <c r="A15" s="43"/>
      <c r="B15" s="44"/>
      <c r="C15" s="203" t="s">
        <v>134</v>
      </c>
      <c r="D15" s="45"/>
      <c r="E15" s="45"/>
      <c r="F15" s="46"/>
      <c r="G15" s="47"/>
      <c r="H15" s="49"/>
      <c r="I15" s="312"/>
      <c r="J15" s="51"/>
    </row>
    <row r="16" spans="1:10" s="42" customFormat="1" ht="15" customHeight="1">
      <c r="A16" s="43"/>
      <c r="B16" s="44"/>
      <c r="C16" s="1"/>
      <c r="D16" s="45"/>
      <c r="E16" s="45"/>
      <c r="F16" s="46"/>
      <c r="G16" s="47"/>
      <c r="H16" s="49"/>
      <c r="I16" s="312"/>
      <c r="J16" s="51"/>
    </row>
    <row r="17" spans="1:10" s="42" customFormat="1" ht="15" customHeight="1">
      <c r="A17" s="43"/>
      <c r="B17" s="44"/>
      <c r="C17" s="52"/>
      <c r="D17" s="45"/>
      <c r="E17" s="45"/>
      <c r="F17" s="46"/>
      <c r="G17" s="47"/>
      <c r="H17" s="49"/>
      <c r="I17" s="312"/>
      <c r="J17" s="51"/>
    </row>
    <row r="18" spans="1:9" s="42" customFormat="1" ht="15" customHeight="1">
      <c r="A18" s="43"/>
      <c r="B18" s="44"/>
      <c r="C18" s="219" t="s">
        <v>135</v>
      </c>
      <c r="D18" s="45"/>
      <c r="E18" s="45"/>
      <c r="F18" s="46"/>
      <c r="G18" s="47"/>
      <c r="H18" s="49"/>
      <c r="I18" s="312"/>
    </row>
    <row r="19" spans="1:9" s="42" customFormat="1" ht="15" customHeight="1">
      <c r="A19" s="43"/>
      <c r="B19" s="44"/>
      <c r="C19" s="203" t="s">
        <v>136</v>
      </c>
      <c r="D19" s="45"/>
      <c r="E19" s="45"/>
      <c r="F19" s="46"/>
      <c r="G19" s="47"/>
      <c r="H19" s="49"/>
      <c r="I19" s="312"/>
    </row>
    <row r="20" spans="1:9" s="42" customFormat="1" ht="15" customHeight="1">
      <c r="A20" s="43"/>
      <c r="B20" s="44"/>
      <c r="C20" s="1"/>
      <c r="D20" s="45"/>
      <c r="E20" s="45"/>
      <c r="F20" s="46"/>
      <c r="G20" s="47"/>
      <c r="H20" s="74"/>
      <c r="I20" s="312"/>
    </row>
    <row r="21" spans="1:9" s="42" customFormat="1" ht="15" customHeight="1">
      <c r="A21" s="43"/>
      <c r="B21" s="44"/>
      <c r="C21" s="316" t="s">
        <v>174</v>
      </c>
      <c r="D21" s="45"/>
      <c r="E21" s="45"/>
      <c r="F21" s="46"/>
      <c r="G21" s="47"/>
      <c r="H21" s="315">
        <v>0</v>
      </c>
      <c r="I21" s="314"/>
    </row>
    <row r="22" spans="1:9" s="42" customFormat="1" ht="15" customHeight="1">
      <c r="A22" s="43"/>
      <c r="B22" s="44"/>
      <c r="C22" s="316" t="s">
        <v>175</v>
      </c>
      <c r="D22" s="45"/>
      <c r="E22" s="45"/>
      <c r="F22" s="46"/>
      <c r="G22" s="47"/>
      <c r="H22" s="315">
        <v>0</v>
      </c>
      <c r="I22" s="314"/>
    </row>
    <row r="23" spans="1:9" s="42" customFormat="1" ht="15" customHeight="1">
      <c r="A23" s="43"/>
      <c r="B23" s="44"/>
      <c r="C23" s="316"/>
      <c r="D23" s="45"/>
      <c r="E23" s="45"/>
      <c r="F23" s="46"/>
      <c r="G23" s="47"/>
      <c r="H23" s="49"/>
      <c r="I23" s="312"/>
    </row>
    <row r="24" spans="1:9" s="42" customFormat="1" ht="15" customHeight="1">
      <c r="A24" s="43"/>
      <c r="B24" s="44"/>
      <c r="C24" s="316"/>
      <c r="D24" s="45"/>
      <c r="E24" s="45"/>
      <c r="F24" s="46"/>
      <c r="G24" s="47"/>
      <c r="H24" s="317"/>
      <c r="I24" s="318"/>
    </row>
    <row r="25" spans="1:9" s="42" customFormat="1" ht="15" customHeight="1">
      <c r="A25" s="75"/>
      <c r="B25" s="76"/>
      <c r="C25" s="77"/>
      <c r="D25" s="37"/>
      <c r="E25" s="37"/>
      <c r="F25" s="38"/>
      <c r="G25" s="78"/>
      <c r="H25" s="79"/>
      <c r="I25" s="41"/>
    </row>
    <row r="26" spans="1:9" s="42" customFormat="1" ht="15" customHeight="1">
      <c r="A26" s="43"/>
      <c r="B26" s="44"/>
      <c r="C26" s="1"/>
      <c r="D26" s="45"/>
      <c r="E26" s="45"/>
      <c r="F26" s="46"/>
      <c r="G26" s="47"/>
      <c r="H26" s="49"/>
      <c r="I26" s="313"/>
    </row>
    <row r="27" spans="1:9" s="42" customFormat="1" ht="15" customHeight="1">
      <c r="A27" s="43"/>
      <c r="B27" s="44"/>
      <c r="C27" s="1"/>
      <c r="D27" s="45"/>
      <c r="E27" s="45"/>
      <c r="F27" s="46"/>
      <c r="G27" s="47"/>
      <c r="H27" s="49"/>
      <c r="I27" s="313"/>
    </row>
    <row r="28" spans="1:9" s="42" customFormat="1" ht="15" customHeight="1">
      <c r="A28" s="43"/>
      <c r="B28" s="44"/>
      <c r="C28" s="1"/>
      <c r="D28" s="45"/>
      <c r="E28" s="45"/>
      <c r="F28" s="46"/>
      <c r="G28" s="47"/>
      <c r="H28" s="49"/>
      <c r="I28" s="313"/>
    </row>
    <row r="29" spans="1:9" s="42" customFormat="1" ht="15" customHeight="1">
      <c r="A29" s="43"/>
      <c r="B29" s="44"/>
      <c r="C29" s="1"/>
      <c r="D29" s="45"/>
      <c r="E29" s="45"/>
      <c r="F29" s="46"/>
      <c r="G29" s="47"/>
      <c r="H29" s="49"/>
      <c r="I29" s="313"/>
    </row>
    <row r="30" spans="1:9" s="42" customFormat="1" ht="15" customHeight="1">
      <c r="A30" s="43"/>
      <c r="B30" s="44"/>
      <c r="C30" s="1"/>
      <c r="D30" s="45"/>
      <c r="E30" s="45"/>
      <c r="F30" s="46"/>
      <c r="G30" s="47"/>
      <c r="H30" s="49"/>
      <c r="I30" s="313"/>
    </row>
    <row r="31" spans="1:9" s="42" customFormat="1" ht="15" customHeight="1">
      <c r="A31" s="43"/>
      <c r="B31" s="44"/>
      <c r="C31" s="1"/>
      <c r="D31" s="45"/>
      <c r="E31" s="45"/>
      <c r="F31" s="46"/>
      <c r="G31" s="47"/>
      <c r="H31" s="49"/>
      <c r="I31" s="313"/>
    </row>
    <row r="32" spans="1:9" s="42" customFormat="1" ht="15" customHeight="1">
      <c r="A32" s="43"/>
      <c r="B32" s="44"/>
      <c r="C32" s="1"/>
      <c r="D32" s="45"/>
      <c r="E32" s="45"/>
      <c r="F32" s="46"/>
      <c r="G32" s="47"/>
      <c r="H32" s="49"/>
      <c r="I32" s="313"/>
    </row>
    <row r="33" spans="1:9" s="42" customFormat="1" ht="15" customHeight="1">
      <c r="A33" s="43"/>
      <c r="B33" s="44"/>
      <c r="C33" s="1"/>
      <c r="D33" s="45"/>
      <c r="E33" s="45"/>
      <c r="F33" s="46"/>
      <c r="G33" s="47"/>
      <c r="H33" s="49"/>
      <c r="I33" s="313"/>
    </row>
    <row r="34" spans="1:9" s="56" customFormat="1" ht="15" customHeight="1">
      <c r="A34" s="43"/>
      <c r="B34" s="44"/>
      <c r="C34" s="55"/>
      <c r="D34" s="45"/>
      <c r="E34" s="45"/>
      <c r="F34" s="46"/>
      <c r="G34" s="47"/>
      <c r="H34" s="49"/>
      <c r="I34" s="313"/>
    </row>
    <row r="35" spans="1:9" s="56" customFormat="1" ht="15" customHeight="1">
      <c r="A35" s="43"/>
      <c r="B35" s="44"/>
      <c r="C35" s="55"/>
      <c r="D35" s="45"/>
      <c r="E35" s="45"/>
      <c r="F35" s="46"/>
      <c r="G35" s="47"/>
      <c r="H35" s="49"/>
      <c r="I35" s="313"/>
    </row>
    <row r="36" spans="1:9" s="56" customFormat="1" ht="15" customHeight="1">
      <c r="A36" s="43"/>
      <c r="B36" s="44"/>
      <c r="C36" s="55"/>
      <c r="D36" s="45"/>
      <c r="E36" s="45"/>
      <c r="F36" s="46"/>
      <c r="G36" s="47"/>
      <c r="H36" s="49"/>
      <c r="I36" s="313"/>
    </row>
    <row r="37" spans="1:9" s="56" customFormat="1" ht="15" customHeight="1">
      <c r="A37" s="43"/>
      <c r="B37" s="44"/>
      <c r="C37" s="55"/>
      <c r="D37" s="45"/>
      <c r="E37" s="45"/>
      <c r="F37" s="46"/>
      <c r="G37" s="47"/>
      <c r="H37" s="49"/>
      <c r="I37" s="313"/>
    </row>
    <row r="38" spans="1:9" s="56" customFormat="1" ht="15" customHeight="1">
      <c r="A38" s="43"/>
      <c r="B38" s="44"/>
      <c r="C38" s="55"/>
      <c r="D38" s="45"/>
      <c r="E38" s="45"/>
      <c r="F38" s="46"/>
      <c r="G38" s="47"/>
      <c r="H38" s="49"/>
      <c r="I38" s="313"/>
    </row>
    <row r="39" spans="1:9" s="56" customFormat="1" ht="15" customHeight="1">
      <c r="A39" s="43"/>
      <c r="B39" s="44"/>
      <c r="C39" s="55"/>
      <c r="D39" s="45"/>
      <c r="E39" s="45"/>
      <c r="F39" s="46"/>
      <c r="G39" s="47"/>
      <c r="H39" s="49"/>
      <c r="I39" s="313"/>
    </row>
    <row r="40" spans="1:9" s="56" customFormat="1" ht="15" customHeight="1">
      <c r="A40" s="43"/>
      <c r="B40" s="44"/>
      <c r="C40" s="55"/>
      <c r="D40" s="45"/>
      <c r="E40" s="45"/>
      <c r="F40" s="46"/>
      <c r="G40" s="47"/>
      <c r="H40" s="49"/>
      <c r="I40" s="313"/>
    </row>
    <row r="41" spans="1:9" s="56" customFormat="1" ht="15" customHeight="1">
      <c r="A41" s="43"/>
      <c r="B41" s="44"/>
      <c r="C41" s="55"/>
      <c r="D41" s="45"/>
      <c r="E41" s="45"/>
      <c r="F41" s="46"/>
      <c r="G41" s="47"/>
      <c r="H41" s="49"/>
      <c r="I41" s="313"/>
    </row>
    <row r="42" spans="1:9" s="56" customFormat="1" ht="15" customHeight="1">
      <c r="A42" s="43"/>
      <c r="B42" s="44"/>
      <c r="C42" s="55"/>
      <c r="D42" s="45"/>
      <c r="E42" s="45"/>
      <c r="F42" s="46"/>
      <c r="G42" s="47"/>
      <c r="H42" s="49"/>
      <c r="I42" s="313"/>
    </row>
    <row r="43" spans="1:9" s="56" customFormat="1" ht="15" customHeight="1">
      <c r="A43" s="43"/>
      <c r="B43" s="44"/>
      <c r="C43" s="55"/>
      <c r="D43" s="45"/>
      <c r="E43" s="45"/>
      <c r="F43" s="46"/>
      <c r="G43" s="47"/>
      <c r="H43" s="49"/>
      <c r="I43" s="313"/>
    </row>
    <row r="44" spans="1:9" s="56" customFormat="1" ht="15" customHeight="1">
      <c r="A44" s="43"/>
      <c r="B44" s="44"/>
      <c r="C44" s="55"/>
      <c r="D44" s="45"/>
      <c r="E44" s="45"/>
      <c r="F44" s="46"/>
      <c r="G44" s="47"/>
      <c r="H44" s="49"/>
      <c r="I44" s="313"/>
    </row>
    <row r="45" spans="1:9" s="58" customFormat="1" ht="15" customHeight="1">
      <c r="A45" s="32"/>
      <c r="B45" s="32"/>
      <c r="D45" s="32"/>
      <c r="E45" s="59"/>
      <c r="F45" s="59"/>
      <c r="G45" s="59"/>
      <c r="H45" s="59"/>
      <c r="I45" s="32"/>
    </row>
    <row r="46" spans="1:9" s="58" customFormat="1" ht="15" customHeight="1">
      <c r="A46" s="32"/>
      <c r="B46" s="32"/>
      <c r="D46" s="32"/>
      <c r="E46" s="59"/>
      <c r="F46" s="59"/>
      <c r="G46" s="59"/>
      <c r="H46" s="59"/>
      <c r="I46" s="32"/>
    </row>
    <row r="47" spans="1:9" s="33" customFormat="1" ht="15" customHeight="1">
      <c r="A47" s="61"/>
      <c r="B47" s="61"/>
      <c r="D47" s="32"/>
      <c r="E47" s="58"/>
      <c r="F47" s="58"/>
      <c r="G47" s="58"/>
      <c r="H47" s="58"/>
      <c r="I47" s="61"/>
    </row>
  </sheetData>
  <sheetProtection/>
  <mergeCells count="5">
    <mergeCell ref="G1:I1"/>
    <mergeCell ref="D3:I3"/>
    <mergeCell ref="D4:I4"/>
    <mergeCell ref="B8:C8"/>
    <mergeCell ref="F8:G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3"/>
  <legacyDrawing r:id="rId2"/>
  <oleObjects>
    <oleObject progId="Dokument" shapeId="60458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P98"/>
  <sheetViews>
    <sheetView zoomScalePageLayoutView="0" workbookViewId="0" topLeftCell="A1">
      <selection activeCell="C16" sqref="C16"/>
    </sheetView>
  </sheetViews>
  <sheetFormatPr defaultColWidth="11.421875" defaultRowHeight="15" customHeight="1"/>
  <cols>
    <col min="1" max="1" width="8.7109375" style="62" customWidth="1"/>
    <col min="2" max="2" width="0.85546875" style="62" customWidth="1"/>
    <col min="3" max="3" width="32.8515625" style="63" customWidth="1"/>
    <col min="4" max="4" width="7.140625" style="64" customWidth="1"/>
    <col min="5" max="5" width="7.00390625" style="65" bestFit="1" customWidth="1"/>
    <col min="6" max="6" width="5.140625" style="65" customWidth="1"/>
    <col min="7" max="7" width="3.421875" style="65" customWidth="1"/>
    <col min="8" max="8" width="9.57421875" style="65" customWidth="1"/>
    <col min="9" max="9" width="7.7109375" style="65" customWidth="1"/>
    <col min="10" max="10" width="12.140625" style="63" customWidth="1"/>
    <col min="11" max="11" width="0.85546875" style="63" customWidth="1"/>
    <col min="12" max="12" width="9.00390625" style="63" customWidth="1"/>
    <col min="13" max="14" width="9.7109375" style="63" customWidth="1"/>
    <col min="15" max="15" width="10.7109375" style="63" customWidth="1"/>
    <col min="16" max="16" width="10.8515625" style="63" customWidth="1"/>
    <col min="17" max="16384" width="11.421875" style="63" customWidth="1"/>
  </cols>
  <sheetData>
    <row r="1" spans="1:10" s="4" customFormat="1" ht="90" customHeight="1">
      <c r="A1" s="2"/>
      <c r="B1" s="2"/>
      <c r="C1" s="495" t="s">
        <v>305</v>
      </c>
      <c r="D1" s="3"/>
      <c r="E1" s="3"/>
      <c r="F1" s="3"/>
      <c r="G1" s="3"/>
      <c r="H1" s="515"/>
      <c r="I1" s="515"/>
      <c r="J1" s="515"/>
    </row>
    <row r="2" spans="1:16" s="4" customFormat="1" ht="4.5" customHeight="1">
      <c r="A2" s="5"/>
      <c r="B2" s="6"/>
      <c r="C2" s="7"/>
      <c r="D2" s="8"/>
      <c r="E2" s="8"/>
      <c r="F2" s="8"/>
      <c r="G2" s="8"/>
      <c r="H2" s="8"/>
      <c r="I2" s="8"/>
      <c r="J2" s="9"/>
      <c r="L2" s="246"/>
      <c r="M2" s="247"/>
      <c r="N2" s="247"/>
      <c r="O2" s="247"/>
      <c r="P2" s="254"/>
    </row>
    <row r="3" spans="1:16" s="13" customFormat="1" ht="15" customHeight="1">
      <c r="A3" s="10" t="s">
        <v>11</v>
      </c>
      <c r="B3" s="11"/>
      <c r="C3" s="12" t="str">
        <f>'Eingabe Kundeninfo'!C3</f>
        <v>Muster AG</v>
      </c>
      <c r="D3" s="16"/>
      <c r="E3" s="16"/>
      <c r="F3" s="16"/>
      <c r="G3" s="16"/>
      <c r="H3" s="100"/>
      <c r="I3" s="100"/>
      <c r="J3" s="19"/>
      <c r="L3" s="241"/>
      <c r="M3" s="16"/>
      <c r="N3" s="16"/>
      <c r="O3" s="16"/>
      <c r="P3" s="242"/>
    </row>
    <row r="4" spans="1:16" s="13" customFormat="1" ht="15" customHeight="1">
      <c r="A4" s="10" t="s">
        <v>12</v>
      </c>
      <c r="B4" s="11"/>
      <c r="C4" s="14" t="str">
        <f>'Eingabe Kundeninfo'!C4</f>
        <v>2011</v>
      </c>
      <c r="D4" s="516" t="s">
        <v>36</v>
      </c>
      <c r="E4" s="517"/>
      <c r="F4" s="517"/>
      <c r="G4" s="517"/>
      <c r="H4" s="517"/>
      <c r="I4" s="517"/>
      <c r="J4" s="518"/>
      <c r="L4" s="248" t="s">
        <v>164</v>
      </c>
      <c r="M4" s="92"/>
      <c r="N4" s="92"/>
      <c r="O4" s="92"/>
      <c r="P4" s="242"/>
    </row>
    <row r="5" spans="1:16" s="13" customFormat="1" ht="15" customHeight="1">
      <c r="A5" s="10" t="s">
        <v>3</v>
      </c>
      <c r="B5" s="11"/>
      <c r="C5" s="15">
        <f>'Eingabe Kundeninfo'!C5</f>
        <v>40908</v>
      </c>
      <c r="D5" s="16"/>
      <c r="E5" s="17" t="s">
        <v>22</v>
      </c>
      <c r="F5" s="17"/>
      <c r="G5" s="17" t="str">
        <f>'Eingabe Kundeninfo'!C6</f>
        <v>B. Mustermann</v>
      </c>
      <c r="H5" s="100"/>
      <c r="I5" s="100"/>
      <c r="J5" s="19"/>
      <c r="L5" s="249" t="s">
        <v>22</v>
      </c>
      <c r="M5" s="92"/>
      <c r="N5" s="17" t="str">
        <f>G5</f>
        <v>B. Mustermann</v>
      </c>
      <c r="O5" s="16"/>
      <c r="P5" s="243"/>
    </row>
    <row r="6" spans="1:16" s="13" customFormat="1" ht="15" customHeight="1">
      <c r="A6" s="10"/>
      <c r="B6" s="11"/>
      <c r="C6" s="15"/>
      <c r="D6" s="16"/>
      <c r="E6" s="17" t="s">
        <v>162</v>
      </c>
      <c r="F6" s="17"/>
      <c r="G6" s="17"/>
      <c r="H6" s="519">
        <f>C5</f>
        <v>40908</v>
      </c>
      <c r="I6" s="519"/>
      <c r="J6" s="19"/>
      <c r="L6" s="249" t="s">
        <v>162</v>
      </c>
      <c r="M6" s="92"/>
      <c r="N6" s="526">
        <f>H6</f>
        <v>40908</v>
      </c>
      <c r="O6" s="526"/>
      <c r="P6" s="242"/>
    </row>
    <row r="7" spans="1:16" s="13" customFormat="1" ht="4.5" customHeight="1">
      <c r="A7" s="20"/>
      <c r="B7" s="21"/>
      <c r="C7" s="22"/>
      <c r="D7" s="23"/>
      <c r="E7" s="23"/>
      <c r="F7" s="23"/>
      <c r="G7" s="23"/>
      <c r="H7" s="23"/>
      <c r="I7" s="23"/>
      <c r="J7" s="22"/>
      <c r="L7" s="250"/>
      <c r="M7" s="92"/>
      <c r="N7" s="92"/>
      <c r="O7" s="92"/>
      <c r="P7" s="242"/>
    </row>
    <row r="8" spans="1:16" s="25" customFormat="1" ht="8.25" customHeight="1">
      <c r="A8" s="24"/>
      <c r="B8" s="24"/>
      <c r="L8" s="251"/>
      <c r="M8" s="252"/>
      <c r="N8" s="252"/>
      <c r="O8" s="252"/>
      <c r="P8" s="253"/>
    </row>
    <row r="9" spans="1:16" s="33" customFormat="1" ht="30" customHeight="1" thickBot="1">
      <c r="A9" s="26" t="s">
        <v>3</v>
      </c>
      <c r="B9" s="523" t="s">
        <v>32</v>
      </c>
      <c r="C9" s="524"/>
      <c r="D9" s="68" t="s">
        <v>40</v>
      </c>
      <c r="E9" s="69" t="s">
        <v>41</v>
      </c>
      <c r="F9" s="209" t="s">
        <v>166</v>
      </c>
      <c r="G9" s="525" t="s">
        <v>16</v>
      </c>
      <c r="H9" s="524"/>
      <c r="I9" s="31" t="s">
        <v>19</v>
      </c>
      <c r="J9" s="31" t="s">
        <v>4</v>
      </c>
      <c r="K9" s="32"/>
      <c r="L9" s="244" t="s">
        <v>141</v>
      </c>
      <c r="M9" s="244" t="s">
        <v>142</v>
      </c>
      <c r="N9" s="244" t="s">
        <v>143</v>
      </c>
      <c r="O9" s="245" t="s">
        <v>144</v>
      </c>
      <c r="P9" s="239" t="s">
        <v>145</v>
      </c>
    </row>
    <row r="10" spans="1:16" s="42" customFormat="1" ht="15" customHeight="1">
      <c r="A10" s="326">
        <v>40359</v>
      </c>
      <c r="B10" s="273"/>
      <c r="C10" s="319" t="s">
        <v>255</v>
      </c>
      <c r="D10" s="276"/>
      <c r="E10" s="261"/>
      <c r="F10" s="223">
        <f aca="true" t="shared" si="0" ref="F10:F73">IF(A10&gt;0,$H$6-A10,"")</f>
        <v>549</v>
      </c>
      <c r="G10" s="321"/>
      <c r="H10" s="322">
        <v>2500</v>
      </c>
      <c r="I10" s="323">
        <v>1</v>
      </c>
      <c r="J10" s="41">
        <f aca="true" t="shared" si="1" ref="J10:J20">H10*I10</f>
        <v>2500</v>
      </c>
      <c r="L10" s="268">
        <f aca="true" t="shared" si="2" ref="L10:L44">IF(F10&lt;30,J10,0)</f>
        <v>0</v>
      </c>
      <c r="M10" s="268">
        <f>IF($F10&gt;30,IF($F10&lt;91,$J10,0),0)</f>
        <v>0</v>
      </c>
      <c r="N10" s="268">
        <f>IF($F10&gt;90,IF($F10&lt;180,$J10,0),0)</f>
        <v>0</v>
      </c>
      <c r="O10" s="269">
        <f>IF($F10&gt;180,IF($F10&lt;360,$J10,0),0)</f>
        <v>0</v>
      </c>
      <c r="P10" s="268">
        <f>IF($F10&gt;360,$J10,0)</f>
        <v>2500</v>
      </c>
    </row>
    <row r="11" spans="1:16" s="42" customFormat="1" ht="15" customHeight="1">
      <c r="A11" s="327"/>
      <c r="B11" s="274"/>
      <c r="C11" s="277"/>
      <c r="D11" s="276"/>
      <c r="E11" s="261"/>
      <c r="F11" s="223">
        <f t="shared" si="0"/>
      </c>
      <c r="G11" s="278"/>
      <c r="H11" s="322"/>
      <c r="I11" s="323">
        <v>1</v>
      </c>
      <c r="J11" s="41">
        <f t="shared" si="1"/>
        <v>0</v>
      </c>
      <c r="K11" s="50"/>
      <c r="L11" s="270">
        <f t="shared" si="2"/>
        <v>0</v>
      </c>
      <c r="M11" s="270">
        <f aca="true" t="shared" si="3" ref="M11:M95">IF($F11&gt;30,IF($F11&lt;91,$J11,0),0)</f>
        <v>0</v>
      </c>
      <c r="N11" s="270">
        <f aca="true" t="shared" si="4" ref="N11:N95">IF($F11&gt;90,IF($F11&lt;180,$J11,0),0)</f>
        <v>0</v>
      </c>
      <c r="O11" s="271">
        <f aca="true" t="shared" si="5" ref="O11:O95">IF($F11&gt;180,IF($F11&lt;360,$J11,0),0)</f>
        <v>0</v>
      </c>
      <c r="P11" s="270">
        <f aca="true" t="shared" si="6" ref="P11:P95">IF($F11&gt;360,$J11,0)</f>
        <v>0</v>
      </c>
    </row>
    <row r="12" spans="1:16" s="42" customFormat="1" ht="15" customHeight="1">
      <c r="A12" s="327"/>
      <c r="B12" s="274"/>
      <c r="C12" s="277"/>
      <c r="D12" s="276"/>
      <c r="E12" s="261"/>
      <c r="F12" s="223">
        <f t="shared" si="0"/>
      </c>
      <c r="G12" s="278"/>
      <c r="H12" s="322"/>
      <c r="I12" s="323">
        <v>1</v>
      </c>
      <c r="J12" s="41">
        <f t="shared" si="1"/>
        <v>0</v>
      </c>
      <c r="K12" s="50"/>
      <c r="L12" s="270">
        <f t="shared" si="2"/>
        <v>0</v>
      </c>
      <c r="M12" s="270">
        <f t="shared" si="3"/>
        <v>0</v>
      </c>
      <c r="N12" s="270">
        <f t="shared" si="4"/>
        <v>0</v>
      </c>
      <c r="O12" s="271">
        <f t="shared" si="5"/>
        <v>0</v>
      </c>
      <c r="P12" s="270">
        <f t="shared" si="6"/>
        <v>0</v>
      </c>
    </row>
    <row r="13" spans="1:16" s="42" customFormat="1" ht="15" customHeight="1">
      <c r="A13" s="327"/>
      <c r="B13" s="274"/>
      <c r="C13" s="277"/>
      <c r="D13" s="276"/>
      <c r="E13" s="261"/>
      <c r="F13" s="223">
        <f t="shared" si="0"/>
      </c>
      <c r="G13" s="278"/>
      <c r="H13" s="322"/>
      <c r="I13" s="323">
        <v>1</v>
      </c>
      <c r="J13" s="41">
        <f t="shared" si="1"/>
        <v>0</v>
      </c>
      <c r="K13" s="50"/>
      <c r="L13" s="270">
        <f t="shared" si="2"/>
        <v>0</v>
      </c>
      <c r="M13" s="270">
        <f t="shared" si="3"/>
        <v>0</v>
      </c>
      <c r="N13" s="270">
        <f t="shared" si="4"/>
        <v>0</v>
      </c>
      <c r="O13" s="271">
        <f t="shared" si="5"/>
        <v>0</v>
      </c>
      <c r="P13" s="270">
        <f t="shared" si="6"/>
        <v>0</v>
      </c>
    </row>
    <row r="14" spans="1:16" s="42" customFormat="1" ht="15" customHeight="1">
      <c r="A14" s="327"/>
      <c r="B14" s="274"/>
      <c r="C14" s="277"/>
      <c r="D14" s="276"/>
      <c r="E14" s="261"/>
      <c r="F14" s="223">
        <f t="shared" si="0"/>
      </c>
      <c r="G14" s="278"/>
      <c r="H14" s="322"/>
      <c r="I14" s="323">
        <v>1</v>
      </c>
      <c r="J14" s="41">
        <f t="shared" si="1"/>
        <v>0</v>
      </c>
      <c r="K14" s="50"/>
      <c r="L14" s="270">
        <f t="shared" si="2"/>
        <v>0</v>
      </c>
      <c r="M14" s="270">
        <f t="shared" si="3"/>
        <v>0</v>
      </c>
      <c r="N14" s="270">
        <f t="shared" si="4"/>
        <v>0</v>
      </c>
      <c r="O14" s="271">
        <f t="shared" si="5"/>
        <v>0</v>
      </c>
      <c r="P14" s="270">
        <f t="shared" si="6"/>
        <v>0</v>
      </c>
    </row>
    <row r="15" spans="1:16" s="42" customFormat="1" ht="15" customHeight="1">
      <c r="A15" s="327"/>
      <c r="B15" s="274"/>
      <c r="C15" s="277"/>
      <c r="D15" s="276"/>
      <c r="E15" s="261"/>
      <c r="F15" s="223">
        <f t="shared" si="0"/>
      </c>
      <c r="G15" s="278"/>
      <c r="H15" s="322"/>
      <c r="I15" s="323">
        <v>1</v>
      </c>
      <c r="J15" s="41">
        <f t="shared" si="1"/>
        <v>0</v>
      </c>
      <c r="K15" s="50"/>
      <c r="L15" s="270">
        <f t="shared" si="2"/>
        <v>0</v>
      </c>
      <c r="M15" s="270">
        <f t="shared" si="3"/>
        <v>0</v>
      </c>
      <c r="N15" s="270">
        <f t="shared" si="4"/>
        <v>0</v>
      </c>
      <c r="O15" s="271">
        <f t="shared" si="5"/>
        <v>0</v>
      </c>
      <c r="P15" s="270">
        <f t="shared" si="6"/>
        <v>0</v>
      </c>
    </row>
    <row r="16" spans="1:16" s="42" customFormat="1" ht="15" customHeight="1">
      <c r="A16" s="327"/>
      <c r="B16" s="274"/>
      <c r="C16" s="277"/>
      <c r="D16" s="276"/>
      <c r="E16" s="261"/>
      <c r="F16" s="223">
        <f t="shared" si="0"/>
      </c>
      <c r="G16" s="278"/>
      <c r="H16" s="322"/>
      <c r="I16" s="323">
        <v>1</v>
      </c>
      <c r="J16" s="41">
        <f t="shared" si="1"/>
        <v>0</v>
      </c>
      <c r="K16" s="50"/>
      <c r="L16" s="270">
        <f t="shared" si="2"/>
        <v>0</v>
      </c>
      <c r="M16" s="270">
        <f t="shared" si="3"/>
        <v>0</v>
      </c>
      <c r="N16" s="270">
        <f t="shared" si="4"/>
        <v>0</v>
      </c>
      <c r="O16" s="271">
        <f t="shared" si="5"/>
        <v>0</v>
      </c>
      <c r="P16" s="270">
        <f t="shared" si="6"/>
        <v>0</v>
      </c>
    </row>
    <row r="17" spans="1:16" s="42" customFormat="1" ht="15" customHeight="1">
      <c r="A17" s="327"/>
      <c r="B17" s="274"/>
      <c r="C17" s="277"/>
      <c r="D17" s="276"/>
      <c r="E17" s="261"/>
      <c r="F17" s="223">
        <f t="shared" si="0"/>
      </c>
      <c r="G17" s="278"/>
      <c r="H17" s="322"/>
      <c r="I17" s="323">
        <v>1</v>
      </c>
      <c r="J17" s="41">
        <f t="shared" si="1"/>
        <v>0</v>
      </c>
      <c r="K17" s="50"/>
      <c r="L17" s="270">
        <f t="shared" si="2"/>
        <v>0</v>
      </c>
      <c r="M17" s="270">
        <f t="shared" si="3"/>
        <v>0</v>
      </c>
      <c r="N17" s="270">
        <f t="shared" si="4"/>
        <v>0</v>
      </c>
      <c r="O17" s="271">
        <f t="shared" si="5"/>
        <v>0</v>
      </c>
      <c r="P17" s="270">
        <f t="shared" si="6"/>
        <v>0</v>
      </c>
    </row>
    <row r="18" spans="1:16" s="42" customFormat="1" ht="15" customHeight="1">
      <c r="A18" s="327"/>
      <c r="B18" s="274"/>
      <c r="C18" s="277"/>
      <c r="D18" s="276"/>
      <c r="E18" s="261"/>
      <c r="F18" s="223">
        <f t="shared" si="0"/>
      </c>
      <c r="G18" s="278"/>
      <c r="H18" s="322"/>
      <c r="I18" s="323">
        <v>1</v>
      </c>
      <c r="J18" s="41">
        <f t="shared" si="1"/>
        <v>0</v>
      </c>
      <c r="K18" s="50"/>
      <c r="L18" s="270">
        <f t="shared" si="2"/>
        <v>0</v>
      </c>
      <c r="M18" s="270">
        <f t="shared" si="3"/>
        <v>0</v>
      </c>
      <c r="N18" s="270">
        <f t="shared" si="4"/>
        <v>0</v>
      </c>
      <c r="O18" s="271">
        <f t="shared" si="5"/>
        <v>0</v>
      </c>
      <c r="P18" s="270">
        <f t="shared" si="6"/>
        <v>0</v>
      </c>
    </row>
    <row r="19" spans="1:16" s="42" customFormat="1" ht="15" customHeight="1">
      <c r="A19" s="327"/>
      <c r="B19" s="274"/>
      <c r="C19" s="277"/>
      <c r="D19" s="276"/>
      <c r="E19" s="261"/>
      <c r="F19" s="223">
        <f t="shared" si="0"/>
      </c>
      <c r="G19" s="278"/>
      <c r="H19" s="322"/>
      <c r="I19" s="323">
        <v>1</v>
      </c>
      <c r="J19" s="41">
        <f t="shared" si="1"/>
        <v>0</v>
      </c>
      <c r="K19" s="50"/>
      <c r="L19" s="270">
        <f t="shared" si="2"/>
        <v>0</v>
      </c>
      <c r="M19" s="270">
        <f t="shared" si="3"/>
        <v>0</v>
      </c>
      <c r="N19" s="270">
        <f t="shared" si="4"/>
        <v>0</v>
      </c>
      <c r="O19" s="271">
        <f t="shared" si="5"/>
        <v>0</v>
      </c>
      <c r="P19" s="270">
        <f t="shared" si="6"/>
        <v>0</v>
      </c>
    </row>
    <row r="20" spans="1:16" s="42" customFormat="1" ht="15" customHeight="1">
      <c r="A20" s="327"/>
      <c r="B20" s="274"/>
      <c r="C20" s="277"/>
      <c r="D20" s="276"/>
      <c r="E20" s="261"/>
      <c r="F20" s="223">
        <f t="shared" si="0"/>
      </c>
      <c r="G20" s="278"/>
      <c r="H20" s="322"/>
      <c r="I20" s="323">
        <v>1</v>
      </c>
      <c r="J20" s="41">
        <f t="shared" si="1"/>
        <v>0</v>
      </c>
      <c r="K20" s="50"/>
      <c r="L20" s="270">
        <f t="shared" si="2"/>
        <v>0</v>
      </c>
      <c r="M20" s="270">
        <f t="shared" si="3"/>
        <v>0</v>
      </c>
      <c r="N20" s="270">
        <f t="shared" si="4"/>
        <v>0</v>
      </c>
      <c r="O20" s="271">
        <f t="shared" si="5"/>
        <v>0</v>
      </c>
      <c r="P20" s="270">
        <f t="shared" si="6"/>
        <v>0</v>
      </c>
    </row>
    <row r="21" spans="1:16" s="42" customFormat="1" ht="15" customHeight="1">
      <c r="A21" s="327"/>
      <c r="B21" s="274"/>
      <c r="C21" s="277"/>
      <c r="D21" s="276"/>
      <c r="E21" s="261"/>
      <c r="F21" s="223">
        <f t="shared" si="0"/>
      </c>
      <c r="G21" s="278"/>
      <c r="H21" s="322"/>
      <c r="I21" s="323">
        <v>1</v>
      </c>
      <c r="J21" s="41">
        <f aca="true" t="shared" si="7" ref="J21:J77">H21*I21</f>
        <v>0</v>
      </c>
      <c r="K21" s="50"/>
      <c r="L21" s="270">
        <f t="shared" si="2"/>
        <v>0</v>
      </c>
      <c r="M21" s="270">
        <f t="shared" si="3"/>
        <v>0</v>
      </c>
      <c r="N21" s="270">
        <f t="shared" si="4"/>
        <v>0</v>
      </c>
      <c r="O21" s="271">
        <f t="shared" si="5"/>
        <v>0</v>
      </c>
      <c r="P21" s="270">
        <f t="shared" si="6"/>
        <v>0</v>
      </c>
    </row>
    <row r="22" spans="1:16" s="42" customFormat="1" ht="15" customHeight="1">
      <c r="A22" s="327"/>
      <c r="B22" s="274"/>
      <c r="C22" s="277"/>
      <c r="D22" s="276"/>
      <c r="E22" s="261"/>
      <c r="F22" s="223">
        <f t="shared" si="0"/>
      </c>
      <c r="G22" s="278"/>
      <c r="H22" s="322"/>
      <c r="I22" s="323">
        <v>1</v>
      </c>
      <c r="J22" s="41">
        <f t="shared" si="7"/>
        <v>0</v>
      </c>
      <c r="K22" s="50"/>
      <c r="L22" s="270">
        <f t="shared" si="2"/>
        <v>0</v>
      </c>
      <c r="M22" s="270">
        <f t="shared" si="3"/>
        <v>0</v>
      </c>
      <c r="N22" s="270">
        <f t="shared" si="4"/>
        <v>0</v>
      </c>
      <c r="O22" s="271">
        <f t="shared" si="5"/>
        <v>0</v>
      </c>
      <c r="P22" s="270">
        <f t="shared" si="6"/>
        <v>0</v>
      </c>
    </row>
    <row r="23" spans="1:16" s="42" customFormat="1" ht="15" customHeight="1">
      <c r="A23" s="327"/>
      <c r="B23" s="274"/>
      <c r="C23" s="277"/>
      <c r="D23" s="276"/>
      <c r="E23" s="261"/>
      <c r="F23" s="223">
        <f t="shared" si="0"/>
      </c>
      <c r="G23" s="278"/>
      <c r="H23" s="322"/>
      <c r="I23" s="323">
        <v>1</v>
      </c>
      <c r="J23" s="41">
        <f t="shared" si="7"/>
        <v>0</v>
      </c>
      <c r="K23" s="50"/>
      <c r="L23" s="270">
        <f t="shared" si="2"/>
        <v>0</v>
      </c>
      <c r="M23" s="270">
        <f t="shared" si="3"/>
        <v>0</v>
      </c>
      <c r="N23" s="270">
        <f t="shared" si="4"/>
        <v>0</v>
      </c>
      <c r="O23" s="271">
        <f t="shared" si="5"/>
        <v>0</v>
      </c>
      <c r="P23" s="270">
        <f t="shared" si="6"/>
        <v>0</v>
      </c>
    </row>
    <row r="24" spans="1:16" s="42" customFormat="1" ht="15" customHeight="1">
      <c r="A24" s="327"/>
      <c r="B24" s="274"/>
      <c r="C24" s="277"/>
      <c r="D24" s="276"/>
      <c r="E24" s="261"/>
      <c r="F24" s="223">
        <f t="shared" si="0"/>
      </c>
      <c r="G24" s="278"/>
      <c r="H24" s="322"/>
      <c r="I24" s="323">
        <v>1</v>
      </c>
      <c r="J24" s="41">
        <f t="shared" si="7"/>
        <v>0</v>
      </c>
      <c r="K24" s="50"/>
      <c r="L24" s="270">
        <f t="shared" si="2"/>
        <v>0</v>
      </c>
      <c r="M24" s="270">
        <f t="shared" si="3"/>
        <v>0</v>
      </c>
      <c r="N24" s="270">
        <f t="shared" si="4"/>
        <v>0</v>
      </c>
      <c r="O24" s="271">
        <f t="shared" si="5"/>
        <v>0</v>
      </c>
      <c r="P24" s="270">
        <f t="shared" si="6"/>
        <v>0</v>
      </c>
    </row>
    <row r="25" spans="1:16" s="42" customFormat="1" ht="15" customHeight="1">
      <c r="A25" s="327"/>
      <c r="B25" s="274"/>
      <c r="C25" s="277"/>
      <c r="D25" s="276"/>
      <c r="E25" s="261"/>
      <c r="F25" s="223">
        <f t="shared" si="0"/>
      </c>
      <c r="G25" s="278"/>
      <c r="H25" s="322"/>
      <c r="I25" s="323">
        <v>1</v>
      </c>
      <c r="J25" s="41">
        <f t="shared" si="7"/>
        <v>0</v>
      </c>
      <c r="K25" s="50"/>
      <c r="L25" s="270">
        <f t="shared" si="2"/>
        <v>0</v>
      </c>
      <c r="M25" s="270">
        <f t="shared" si="3"/>
        <v>0</v>
      </c>
      <c r="N25" s="270">
        <f t="shared" si="4"/>
        <v>0</v>
      </c>
      <c r="O25" s="271">
        <f t="shared" si="5"/>
        <v>0</v>
      </c>
      <c r="P25" s="270">
        <f t="shared" si="6"/>
        <v>0</v>
      </c>
    </row>
    <row r="26" spans="1:16" s="42" customFormat="1" ht="15" customHeight="1">
      <c r="A26" s="327"/>
      <c r="B26" s="274"/>
      <c r="C26" s="277"/>
      <c r="D26" s="276"/>
      <c r="E26" s="261"/>
      <c r="F26" s="223">
        <f t="shared" si="0"/>
      </c>
      <c r="G26" s="278"/>
      <c r="H26" s="322"/>
      <c r="I26" s="323">
        <v>1</v>
      </c>
      <c r="J26" s="41">
        <f t="shared" si="7"/>
        <v>0</v>
      </c>
      <c r="K26" s="50"/>
      <c r="L26" s="270">
        <f t="shared" si="2"/>
        <v>0</v>
      </c>
      <c r="M26" s="270">
        <f t="shared" si="3"/>
        <v>0</v>
      </c>
      <c r="N26" s="270">
        <f t="shared" si="4"/>
        <v>0</v>
      </c>
      <c r="O26" s="271">
        <f t="shared" si="5"/>
        <v>0</v>
      </c>
      <c r="P26" s="270">
        <f t="shared" si="6"/>
        <v>0</v>
      </c>
    </row>
    <row r="27" spans="1:16" s="42" customFormat="1" ht="15" customHeight="1">
      <c r="A27" s="327"/>
      <c r="B27" s="274"/>
      <c r="C27" s="277"/>
      <c r="D27" s="276"/>
      <c r="E27" s="261"/>
      <c r="F27" s="223">
        <f t="shared" si="0"/>
      </c>
      <c r="G27" s="278"/>
      <c r="H27" s="322"/>
      <c r="I27" s="323">
        <v>1</v>
      </c>
      <c r="J27" s="41">
        <f t="shared" si="7"/>
        <v>0</v>
      </c>
      <c r="K27" s="50"/>
      <c r="L27" s="270">
        <f t="shared" si="2"/>
        <v>0</v>
      </c>
      <c r="M27" s="270">
        <f t="shared" si="3"/>
        <v>0</v>
      </c>
      <c r="N27" s="270">
        <f t="shared" si="4"/>
        <v>0</v>
      </c>
      <c r="O27" s="271">
        <f t="shared" si="5"/>
        <v>0</v>
      </c>
      <c r="P27" s="270">
        <f t="shared" si="6"/>
        <v>0</v>
      </c>
    </row>
    <row r="28" spans="1:16" s="42" customFormat="1" ht="15" customHeight="1">
      <c r="A28" s="327"/>
      <c r="B28" s="274"/>
      <c r="C28" s="277"/>
      <c r="D28" s="276"/>
      <c r="E28" s="261"/>
      <c r="F28" s="223">
        <f t="shared" si="0"/>
      </c>
      <c r="G28" s="278"/>
      <c r="H28" s="322"/>
      <c r="I28" s="323">
        <v>1</v>
      </c>
      <c r="J28" s="41">
        <f t="shared" si="7"/>
        <v>0</v>
      </c>
      <c r="K28" s="50"/>
      <c r="L28" s="270">
        <f t="shared" si="2"/>
        <v>0</v>
      </c>
      <c r="M28" s="270">
        <f t="shared" si="3"/>
        <v>0</v>
      </c>
      <c r="N28" s="270">
        <f t="shared" si="4"/>
        <v>0</v>
      </c>
      <c r="O28" s="271">
        <f t="shared" si="5"/>
        <v>0</v>
      </c>
      <c r="P28" s="270">
        <f t="shared" si="6"/>
        <v>0</v>
      </c>
    </row>
    <row r="29" spans="1:16" s="42" customFormat="1" ht="15" customHeight="1">
      <c r="A29" s="327"/>
      <c r="B29" s="274"/>
      <c r="C29" s="277"/>
      <c r="D29" s="276"/>
      <c r="E29" s="261"/>
      <c r="F29" s="223">
        <f t="shared" si="0"/>
      </c>
      <c r="G29" s="278"/>
      <c r="H29" s="322"/>
      <c r="I29" s="323">
        <v>1</v>
      </c>
      <c r="J29" s="41">
        <f t="shared" si="7"/>
        <v>0</v>
      </c>
      <c r="K29" s="50"/>
      <c r="L29" s="270">
        <f t="shared" si="2"/>
        <v>0</v>
      </c>
      <c r="M29" s="270">
        <f t="shared" si="3"/>
        <v>0</v>
      </c>
      <c r="N29" s="270">
        <f t="shared" si="4"/>
        <v>0</v>
      </c>
      <c r="O29" s="271">
        <f t="shared" si="5"/>
        <v>0</v>
      </c>
      <c r="P29" s="270">
        <f t="shared" si="6"/>
        <v>0</v>
      </c>
    </row>
    <row r="30" spans="1:16" s="42" customFormat="1" ht="15" customHeight="1">
      <c r="A30" s="327"/>
      <c r="B30" s="274"/>
      <c r="C30" s="277"/>
      <c r="D30" s="276"/>
      <c r="E30" s="261"/>
      <c r="F30" s="223">
        <f t="shared" si="0"/>
      </c>
      <c r="G30" s="278"/>
      <c r="H30" s="322"/>
      <c r="I30" s="323">
        <v>1</v>
      </c>
      <c r="J30" s="41">
        <f t="shared" si="7"/>
        <v>0</v>
      </c>
      <c r="K30" s="50"/>
      <c r="L30" s="270">
        <f t="shared" si="2"/>
        <v>0</v>
      </c>
      <c r="M30" s="270">
        <f t="shared" si="3"/>
        <v>0</v>
      </c>
      <c r="N30" s="270">
        <f t="shared" si="4"/>
        <v>0</v>
      </c>
      <c r="O30" s="271">
        <f t="shared" si="5"/>
        <v>0</v>
      </c>
      <c r="P30" s="270">
        <f t="shared" si="6"/>
        <v>0</v>
      </c>
    </row>
    <row r="31" spans="1:16" s="42" customFormat="1" ht="15" customHeight="1">
      <c r="A31" s="327"/>
      <c r="B31" s="274"/>
      <c r="C31" s="277"/>
      <c r="D31" s="276"/>
      <c r="E31" s="261"/>
      <c r="F31" s="223">
        <f t="shared" si="0"/>
      </c>
      <c r="G31" s="278"/>
      <c r="H31" s="322"/>
      <c r="I31" s="323">
        <v>1</v>
      </c>
      <c r="J31" s="41">
        <f t="shared" si="7"/>
        <v>0</v>
      </c>
      <c r="K31" s="50"/>
      <c r="L31" s="270">
        <f t="shared" si="2"/>
        <v>0</v>
      </c>
      <c r="M31" s="270">
        <f t="shared" si="3"/>
        <v>0</v>
      </c>
      <c r="N31" s="270">
        <f t="shared" si="4"/>
        <v>0</v>
      </c>
      <c r="O31" s="271">
        <f t="shared" si="5"/>
        <v>0</v>
      </c>
      <c r="P31" s="270">
        <f t="shared" si="6"/>
        <v>0</v>
      </c>
    </row>
    <row r="32" spans="1:16" s="42" customFormat="1" ht="15" customHeight="1">
      <c r="A32" s="327"/>
      <c r="B32" s="274"/>
      <c r="C32" s="277"/>
      <c r="D32" s="276"/>
      <c r="E32" s="261"/>
      <c r="F32" s="223">
        <f t="shared" si="0"/>
      </c>
      <c r="G32" s="278"/>
      <c r="H32" s="322"/>
      <c r="I32" s="323">
        <v>1</v>
      </c>
      <c r="J32" s="41">
        <f t="shared" si="7"/>
        <v>0</v>
      </c>
      <c r="K32" s="50"/>
      <c r="L32" s="270">
        <f t="shared" si="2"/>
        <v>0</v>
      </c>
      <c r="M32" s="270">
        <f t="shared" si="3"/>
        <v>0</v>
      </c>
      <c r="N32" s="270">
        <f t="shared" si="4"/>
        <v>0</v>
      </c>
      <c r="O32" s="271">
        <f t="shared" si="5"/>
        <v>0</v>
      </c>
      <c r="P32" s="270">
        <f t="shared" si="6"/>
        <v>0</v>
      </c>
    </row>
    <row r="33" spans="1:16" s="42" customFormat="1" ht="15" customHeight="1">
      <c r="A33" s="327"/>
      <c r="B33" s="274"/>
      <c r="C33" s="277"/>
      <c r="D33" s="276"/>
      <c r="E33" s="261"/>
      <c r="F33" s="223">
        <f t="shared" si="0"/>
      </c>
      <c r="G33" s="278"/>
      <c r="H33" s="322"/>
      <c r="I33" s="323">
        <v>1</v>
      </c>
      <c r="J33" s="41">
        <f t="shared" si="7"/>
        <v>0</v>
      </c>
      <c r="K33" s="50"/>
      <c r="L33" s="270">
        <f t="shared" si="2"/>
        <v>0</v>
      </c>
      <c r="M33" s="270">
        <f t="shared" si="3"/>
        <v>0</v>
      </c>
      <c r="N33" s="270">
        <f t="shared" si="4"/>
        <v>0</v>
      </c>
      <c r="O33" s="271">
        <f t="shared" si="5"/>
        <v>0</v>
      </c>
      <c r="P33" s="270">
        <f t="shared" si="6"/>
        <v>0</v>
      </c>
    </row>
    <row r="34" spans="1:16" s="42" customFormat="1" ht="15" customHeight="1">
      <c r="A34" s="327"/>
      <c r="B34" s="274"/>
      <c r="C34" s="277"/>
      <c r="D34" s="276"/>
      <c r="E34" s="261"/>
      <c r="F34" s="223">
        <f t="shared" si="0"/>
      </c>
      <c r="G34" s="278"/>
      <c r="H34" s="322"/>
      <c r="I34" s="323">
        <v>1</v>
      </c>
      <c r="J34" s="41">
        <f t="shared" si="7"/>
        <v>0</v>
      </c>
      <c r="K34" s="50"/>
      <c r="L34" s="270">
        <f t="shared" si="2"/>
        <v>0</v>
      </c>
      <c r="M34" s="270">
        <f t="shared" si="3"/>
        <v>0</v>
      </c>
      <c r="N34" s="270">
        <f t="shared" si="4"/>
        <v>0</v>
      </c>
      <c r="O34" s="271">
        <f t="shared" si="5"/>
        <v>0</v>
      </c>
      <c r="P34" s="270">
        <f t="shared" si="6"/>
        <v>0</v>
      </c>
    </row>
    <row r="35" spans="1:16" s="42" customFormat="1" ht="15" customHeight="1">
      <c r="A35" s="327"/>
      <c r="B35" s="274"/>
      <c r="C35" s="277"/>
      <c r="D35" s="276"/>
      <c r="E35" s="261"/>
      <c r="F35" s="223">
        <f t="shared" si="0"/>
      </c>
      <c r="G35" s="278"/>
      <c r="H35" s="322"/>
      <c r="I35" s="323">
        <v>1</v>
      </c>
      <c r="J35" s="41">
        <f t="shared" si="7"/>
        <v>0</v>
      </c>
      <c r="K35" s="50"/>
      <c r="L35" s="270">
        <f t="shared" si="2"/>
        <v>0</v>
      </c>
      <c r="M35" s="270">
        <f t="shared" si="3"/>
        <v>0</v>
      </c>
      <c r="N35" s="270">
        <f t="shared" si="4"/>
        <v>0</v>
      </c>
      <c r="O35" s="271">
        <f t="shared" si="5"/>
        <v>0</v>
      </c>
      <c r="P35" s="270">
        <f t="shared" si="6"/>
        <v>0</v>
      </c>
    </row>
    <row r="36" spans="1:16" s="42" customFormat="1" ht="15" customHeight="1">
      <c r="A36" s="327"/>
      <c r="B36" s="274"/>
      <c r="C36" s="277"/>
      <c r="D36" s="276"/>
      <c r="E36" s="261"/>
      <c r="F36" s="223">
        <f t="shared" si="0"/>
      </c>
      <c r="G36" s="278"/>
      <c r="H36" s="322"/>
      <c r="I36" s="323">
        <v>1</v>
      </c>
      <c r="J36" s="41">
        <f t="shared" si="7"/>
        <v>0</v>
      </c>
      <c r="K36" s="50"/>
      <c r="L36" s="270">
        <f t="shared" si="2"/>
        <v>0</v>
      </c>
      <c r="M36" s="270">
        <f t="shared" si="3"/>
        <v>0</v>
      </c>
      <c r="N36" s="270">
        <f t="shared" si="4"/>
        <v>0</v>
      </c>
      <c r="O36" s="271">
        <f t="shared" si="5"/>
        <v>0</v>
      </c>
      <c r="P36" s="270">
        <f t="shared" si="6"/>
        <v>0</v>
      </c>
    </row>
    <row r="37" spans="1:16" s="42" customFormat="1" ht="15" customHeight="1">
      <c r="A37" s="327"/>
      <c r="B37" s="274"/>
      <c r="C37" s="277"/>
      <c r="D37" s="276"/>
      <c r="E37" s="261"/>
      <c r="F37" s="223">
        <f t="shared" si="0"/>
      </c>
      <c r="G37" s="278"/>
      <c r="H37" s="322"/>
      <c r="I37" s="323">
        <v>1</v>
      </c>
      <c r="J37" s="41">
        <f t="shared" si="7"/>
        <v>0</v>
      </c>
      <c r="K37" s="50"/>
      <c r="L37" s="270">
        <f t="shared" si="2"/>
        <v>0</v>
      </c>
      <c r="M37" s="270">
        <f t="shared" si="3"/>
        <v>0</v>
      </c>
      <c r="N37" s="270">
        <f t="shared" si="4"/>
        <v>0</v>
      </c>
      <c r="O37" s="271">
        <f t="shared" si="5"/>
        <v>0</v>
      </c>
      <c r="P37" s="270">
        <f t="shared" si="6"/>
        <v>0</v>
      </c>
    </row>
    <row r="38" spans="1:16" s="42" customFormat="1" ht="15" customHeight="1">
      <c r="A38" s="327"/>
      <c r="B38" s="274"/>
      <c r="C38" s="277"/>
      <c r="D38" s="276"/>
      <c r="E38" s="261"/>
      <c r="F38" s="223">
        <f t="shared" si="0"/>
      </c>
      <c r="G38" s="278"/>
      <c r="H38" s="322"/>
      <c r="I38" s="323">
        <v>1</v>
      </c>
      <c r="J38" s="41">
        <f t="shared" si="7"/>
        <v>0</v>
      </c>
      <c r="K38" s="50"/>
      <c r="L38" s="270">
        <f t="shared" si="2"/>
        <v>0</v>
      </c>
      <c r="M38" s="270">
        <f t="shared" si="3"/>
        <v>0</v>
      </c>
      <c r="N38" s="270">
        <f t="shared" si="4"/>
        <v>0</v>
      </c>
      <c r="O38" s="271">
        <f t="shared" si="5"/>
        <v>0</v>
      </c>
      <c r="P38" s="270">
        <f t="shared" si="6"/>
        <v>0</v>
      </c>
    </row>
    <row r="39" spans="1:16" s="42" customFormat="1" ht="15" customHeight="1">
      <c r="A39" s="327"/>
      <c r="B39" s="274"/>
      <c r="C39" s="277"/>
      <c r="D39" s="276"/>
      <c r="E39" s="261"/>
      <c r="F39" s="223">
        <f t="shared" si="0"/>
      </c>
      <c r="G39" s="278"/>
      <c r="H39" s="322"/>
      <c r="I39" s="323">
        <v>1</v>
      </c>
      <c r="J39" s="41">
        <f t="shared" si="7"/>
        <v>0</v>
      </c>
      <c r="K39" s="50"/>
      <c r="L39" s="270">
        <f t="shared" si="2"/>
        <v>0</v>
      </c>
      <c r="M39" s="270">
        <f t="shared" si="3"/>
        <v>0</v>
      </c>
      <c r="N39" s="270">
        <f t="shared" si="4"/>
        <v>0</v>
      </c>
      <c r="O39" s="271">
        <f t="shared" si="5"/>
        <v>0</v>
      </c>
      <c r="P39" s="270">
        <f t="shared" si="6"/>
        <v>0</v>
      </c>
    </row>
    <row r="40" spans="1:16" s="42" customFormat="1" ht="15" customHeight="1">
      <c r="A40" s="327"/>
      <c r="B40" s="274"/>
      <c r="C40" s="277"/>
      <c r="D40" s="276"/>
      <c r="E40" s="261"/>
      <c r="F40" s="223">
        <f t="shared" si="0"/>
      </c>
      <c r="G40" s="278"/>
      <c r="H40" s="322"/>
      <c r="I40" s="323">
        <v>1</v>
      </c>
      <c r="J40" s="41">
        <f t="shared" si="7"/>
        <v>0</v>
      </c>
      <c r="K40" s="50"/>
      <c r="L40" s="270">
        <f t="shared" si="2"/>
        <v>0</v>
      </c>
      <c r="M40" s="270">
        <f t="shared" si="3"/>
        <v>0</v>
      </c>
      <c r="N40" s="270">
        <f t="shared" si="4"/>
        <v>0</v>
      </c>
      <c r="O40" s="271">
        <f t="shared" si="5"/>
        <v>0</v>
      </c>
      <c r="P40" s="270">
        <f t="shared" si="6"/>
        <v>0</v>
      </c>
    </row>
    <row r="41" spans="1:16" s="42" customFormat="1" ht="15" customHeight="1">
      <c r="A41" s="327"/>
      <c r="B41" s="274"/>
      <c r="C41" s="277"/>
      <c r="D41" s="276"/>
      <c r="E41" s="261"/>
      <c r="F41" s="223">
        <f t="shared" si="0"/>
      </c>
      <c r="G41" s="278"/>
      <c r="H41" s="322"/>
      <c r="I41" s="323">
        <v>1</v>
      </c>
      <c r="J41" s="41">
        <f t="shared" si="7"/>
        <v>0</v>
      </c>
      <c r="K41" s="50"/>
      <c r="L41" s="270">
        <f t="shared" si="2"/>
        <v>0</v>
      </c>
      <c r="M41" s="270">
        <f t="shared" si="3"/>
        <v>0</v>
      </c>
      <c r="N41" s="270">
        <f t="shared" si="4"/>
        <v>0</v>
      </c>
      <c r="O41" s="271">
        <f t="shared" si="5"/>
        <v>0</v>
      </c>
      <c r="P41" s="270">
        <f t="shared" si="6"/>
        <v>0</v>
      </c>
    </row>
    <row r="42" spans="1:16" s="42" customFormat="1" ht="15" customHeight="1">
      <c r="A42" s="327"/>
      <c r="B42" s="274"/>
      <c r="C42" s="277"/>
      <c r="D42" s="276"/>
      <c r="E42" s="261"/>
      <c r="F42" s="223">
        <f t="shared" si="0"/>
      </c>
      <c r="G42" s="278"/>
      <c r="H42" s="322"/>
      <c r="I42" s="323">
        <v>1</v>
      </c>
      <c r="J42" s="41">
        <f t="shared" si="7"/>
        <v>0</v>
      </c>
      <c r="K42" s="50"/>
      <c r="L42" s="270">
        <f t="shared" si="2"/>
        <v>0</v>
      </c>
      <c r="M42" s="270">
        <f t="shared" si="3"/>
        <v>0</v>
      </c>
      <c r="N42" s="270">
        <f t="shared" si="4"/>
        <v>0</v>
      </c>
      <c r="O42" s="271">
        <f t="shared" si="5"/>
        <v>0</v>
      </c>
      <c r="P42" s="270">
        <f t="shared" si="6"/>
        <v>0</v>
      </c>
    </row>
    <row r="43" spans="1:16" s="42" customFormat="1" ht="15" customHeight="1">
      <c r="A43" s="327"/>
      <c r="B43" s="274"/>
      <c r="C43" s="277"/>
      <c r="D43" s="276"/>
      <c r="E43" s="261"/>
      <c r="F43" s="223">
        <f t="shared" si="0"/>
      </c>
      <c r="G43" s="278"/>
      <c r="H43" s="322"/>
      <c r="I43" s="323">
        <v>1</v>
      </c>
      <c r="J43" s="41">
        <f t="shared" si="7"/>
        <v>0</v>
      </c>
      <c r="K43" s="50"/>
      <c r="L43" s="270">
        <f t="shared" si="2"/>
        <v>0</v>
      </c>
      <c r="M43" s="270">
        <f t="shared" si="3"/>
        <v>0</v>
      </c>
      <c r="N43" s="270">
        <f t="shared" si="4"/>
        <v>0</v>
      </c>
      <c r="O43" s="271">
        <f t="shared" si="5"/>
        <v>0</v>
      </c>
      <c r="P43" s="270">
        <f t="shared" si="6"/>
        <v>0</v>
      </c>
    </row>
    <row r="44" spans="1:16" s="42" customFormat="1" ht="15" customHeight="1">
      <c r="A44" s="327"/>
      <c r="B44" s="274"/>
      <c r="C44" s="277"/>
      <c r="D44" s="276"/>
      <c r="E44" s="261"/>
      <c r="F44" s="223">
        <f t="shared" si="0"/>
      </c>
      <c r="G44" s="278"/>
      <c r="H44" s="322"/>
      <c r="I44" s="323">
        <v>1</v>
      </c>
      <c r="J44" s="41">
        <f t="shared" si="7"/>
        <v>0</v>
      </c>
      <c r="K44" s="50"/>
      <c r="L44" s="270">
        <f t="shared" si="2"/>
        <v>0</v>
      </c>
      <c r="M44" s="270">
        <f t="shared" si="3"/>
        <v>0</v>
      </c>
      <c r="N44" s="270">
        <f t="shared" si="4"/>
        <v>0</v>
      </c>
      <c r="O44" s="271">
        <f t="shared" si="5"/>
        <v>0</v>
      </c>
      <c r="P44" s="270">
        <f t="shared" si="6"/>
        <v>0</v>
      </c>
    </row>
    <row r="45" spans="1:16" s="42" customFormat="1" ht="15" customHeight="1">
      <c r="A45" s="327"/>
      <c r="B45" s="274"/>
      <c r="C45" s="277"/>
      <c r="D45" s="276"/>
      <c r="E45" s="261"/>
      <c r="F45" s="223">
        <f t="shared" si="0"/>
      </c>
      <c r="G45" s="278"/>
      <c r="H45" s="322"/>
      <c r="I45" s="323">
        <v>1</v>
      </c>
      <c r="J45" s="41">
        <f t="shared" si="7"/>
        <v>0</v>
      </c>
      <c r="K45" s="50"/>
      <c r="L45" s="270">
        <f>IF(F45&lt;31,J45,0)</f>
        <v>0</v>
      </c>
      <c r="M45" s="270">
        <f t="shared" si="3"/>
        <v>0</v>
      </c>
      <c r="N45" s="270">
        <f t="shared" si="4"/>
        <v>0</v>
      </c>
      <c r="O45" s="271">
        <f t="shared" si="5"/>
        <v>0</v>
      </c>
      <c r="P45" s="270">
        <f t="shared" si="6"/>
        <v>0</v>
      </c>
    </row>
    <row r="46" spans="1:16" s="42" customFormat="1" ht="15" customHeight="1">
      <c r="A46" s="327"/>
      <c r="B46" s="274"/>
      <c r="C46" s="277"/>
      <c r="D46" s="276"/>
      <c r="E46" s="261"/>
      <c r="F46" s="223">
        <f t="shared" si="0"/>
      </c>
      <c r="G46" s="278"/>
      <c r="H46" s="322"/>
      <c r="I46" s="323">
        <v>1</v>
      </c>
      <c r="J46" s="41">
        <f t="shared" si="7"/>
        <v>0</v>
      </c>
      <c r="K46" s="50"/>
      <c r="L46" s="270">
        <f aca="true" t="shared" si="8" ref="L46:L77">IF(F46&lt;31,J46,0)</f>
        <v>0</v>
      </c>
      <c r="M46" s="270">
        <f t="shared" si="3"/>
        <v>0</v>
      </c>
      <c r="N46" s="270">
        <f t="shared" si="4"/>
        <v>0</v>
      </c>
      <c r="O46" s="271">
        <f t="shared" si="5"/>
        <v>0</v>
      </c>
      <c r="P46" s="270">
        <f t="shared" si="6"/>
        <v>0</v>
      </c>
    </row>
    <row r="47" spans="1:16" s="42" customFormat="1" ht="15" customHeight="1">
      <c r="A47" s="327"/>
      <c r="B47" s="274"/>
      <c r="C47" s="277"/>
      <c r="D47" s="276"/>
      <c r="E47" s="261"/>
      <c r="F47" s="223">
        <f t="shared" si="0"/>
      </c>
      <c r="G47" s="278"/>
      <c r="H47" s="322"/>
      <c r="I47" s="323">
        <v>1</v>
      </c>
      <c r="J47" s="41">
        <f t="shared" si="7"/>
        <v>0</v>
      </c>
      <c r="K47" s="50"/>
      <c r="L47" s="270">
        <f t="shared" si="8"/>
        <v>0</v>
      </c>
      <c r="M47" s="270">
        <f t="shared" si="3"/>
        <v>0</v>
      </c>
      <c r="N47" s="270">
        <f t="shared" si="4"/>
        <v>0</v>
      </c>
      <c r="O47" s="271">
        <f t="shared" si="5"/>
        <v>0</v>
      </c>
      <c r="P47" s="270">
        <f t="shared" si="6"/>
        <v>0</v>
      </c>
    </row>
    <row r="48" spans="1:16" s="42" customFormat="1" ht="15" customHeight="1">
      <c r="A48" s="327"/>
      <c r="B48" s="274"/>
      <c r="C48" s="277"/>
      <c r="D48" s="276"/>
      <c r="E48" s="261"/>
      <c r="F48" s="223">
        <f t="shared" si="0"/>
      </c>
      <c r="G48" s="278"/>
      <c r="H48" s="322"/>
      <c r="I48" s="323">
        <v>1</v>
      </c>
      <c r="J48" s="41">
        <f t="shared" si="7"/>
        <v>0</v>
      </c>
      <c r="K48" s="50"/>
      <c r="L48" s="270">
        <f t="shared" si="8"/>
        <v>0</v>
      </c>
      <c r="M48" s="270">
        <f t="shared" si="3"/>
        <v>0</v>
      </c>
      <c r="N48" s="270">
        <f t="shared" si="4"/>
        <v>0</v>
      </c>
      <c r="O48" s="271">
        <f t="shared" si="5"/>
        <v>0</v>
      </c>
      <c r="P48" s="270">
        <f t="shared" si="6"/>
        <v>0</v>
      </c>
    </row>
    <row r="49" spans="1:16" s="42" customFormat="1" ht="15" customHeight="1">
      <c r="A49" s="327"/>
      <c r="B49" s="274"/>
      <c r="C49" s="277"/>
      <c r="D49" s="276"/>
      <c r="E49" s="261"/>
      <c r="F49" s="223">
        <f t="shared" si="0"/>
      </c>
      <c r="G49" s="278"/>
      <c r="H49" s="322"/>
      <c r="I49" s="323">
        <v>1</v>
      </c>
      <c r="J49" s="41">
        <f t="shared" si="7"/>
        <v>0</v>
      </c>
      <c r="K49" s="50"/>
      <c r="L49" s="270">
        <f t="shared" si="8"/>
        <v>0</v>
      </c>
      <c r="M49" s="270">
        <f t="shared" si="3"/>
        <v>0</v>
      </c>
      <c r="N49" s="270">
        <f t="shared" si="4"/>
        <v>0</v>
      </c>
      <c r="O49" s="271">
        <f t="shared" si="5"/>
        <v>0</v>
      </c>
      <c r="P49" s="270">
        <f t="shared" si="6"/>
        <v>0</v>
      </c>
    </row>
    <row r="50" spans="1:16" s="53" customFormat="1" ht="15" customHeight="1">
      <c r="A50" s="327"/>
      <c r="B50" s="274"/>
      <c r="C50" s="277"/>
      <c r="D50" s="276"/>
      <c r="E50" s="261"/>
      <c r="F50" s="223">
        <f t="shared" si="0"/>
      </c>
      <c r="G50" s="278"/>
      <c r="H50" s="322"/>
      <c r="I50" s="323">
        <v>1</v>
      </c>
      <c r="J50" s="41">
        <f t="shared" si="7"/>
        <v>0</v>
      </c>
      <c r="K50" s="50"/>
      <c r="L50" s="270">
        <f t="shared" si="8"/>
        <v>0</v>
      </c>
      <c r="M50" s="270">
        <f t="shared" si="3"/>
        <v>0</v>
      </c>
      <c r="N50" s="270">
        <f t="shared" si="4"/>
        <v>0</v>
      </c>
      <c r="O50" s="271">
        <f t="shared" si="5"/>
        <v>0</v>
      </c>
      <c r="P50" s="270">
        <f t="shared" si="6"/>
        <v>0</v>
      </c>
    </row>
    <row r="51" spans="1:16" s="42" customFormat="1" ht="15" customHeight="1">
      <c r="A51" s="327"/>
      <c r="B51" s="274"/>
      <c r="C51" s="277"/>
      <c r="D51" s="276"/>
      <c r="E51" s="261"/>
      <c r="F51" s="223">
        <f t="shared" si="0"/>
      </c>
      <c r="G51" s="278"/>
      <c r="H51" s="322"/>
      <c r="I51" s="323">
        <v>1</v>
      </c>
      <c r="J51" s="41">
        <f t="shared" si="7"/>
        <v>0</v>
      </c>
      <c r="K51" s="50"/>
      <c r="L51" s="270">
        <f t="shared" si="8"/>
        <v>0</v>
      </c>
      <c r="M51" s="270">
        <f t="shared" si="3"/>
        <v>0</v>
      </c>
      <c r="N51" s="270">
        <f t="shared" si="4"/>
        <v>0</v>
      </c>
      <c r="O51" s="271">
        <f t="shared" si="5"/>
        <v>0</v>
      </c>
      <c r="P51" s="270">
        <f t="shared" si="6"/>
        <v>0</v>
      </c>
    </row>
    <row r="52" spans="1:16" s="42" customFormat="1" ht="15" customHeight="1">
      <c r="A52" s="327"/>
      <c r="B52" s="274"/>
      <c r="C52" s="277"/>
      <c r="D52" s="276"/>
      <c r="E52" s="261"/>
      <c r="F52" s="223">
        <f t="shared" si="0"/>
      </c>
      <c r="G52" s="278"/>
      <c r="H52" s="322"/>
      <c r="I52" s="323">
        <v>1</v>
      </c>
      <c r="J52" s="41">
        <f t="shared" si="7"/>
        <v>0</v>
      </c>
      <c r="K52" s="50"/>
      <c r="L52" s="270">
        <f t="shared" si="8"/>
        <v>0</v>
      </c>
      <c r="M52" s="270">
        <f t="shared" si="3"/>
        <v>0</v>
      </c>
      <c r="N52" s="270">
        <f t="shared" si="4"/>
        <v>0</v>
      </c>
      <c r="O52" s="271">
        <f t="shared" si="5"/>
        <v>0</v>
      </c>
      <c r="P52" s="270">
        <f t="shared" si="6"/>
        <v>0</v>
      </c>
    </row>
    <row r="53" spans="1:16" s="42" customFormat="1" ht="15" customHeight="1">
      <c r="A53" s="327"/>
      <c r="B53" s="274"/>
      <c r="C53" s="277"/>
      <c r="D53" s="276"/>
      <c r="E53" s="261"/>
      <c r="F53" s="223">
        <f t="shared" si="0"/>
      </c>
      <c r="G53" s="278"/>
      <c r="H53" s="322"/>
      <c r="I53" s="323">
        <v>1</v>
      </c>
      <c r="J53" s="41">
        <f t="shared" si="7"/>
        <v>0</v>
      </c>
      <c r="K53" s="50"/>
      <c r="L53" s="270">
        <f t="shared" si="8"/>
        <v>0</v>
      </c>
      <c r="M53" s="270">
        <f t="shared" si="3"/>
        <v>0</v>
      </c>
      <c r="N53" s="270">
        <f t="shared" si="4"/>
        <v>0</v>
      </c>
      <c r="O53" s="271">
        <f t="shared" si="5"/>
        <v>0</v>
      </c>
      <c r="P53" s="270">
        <f t="shared" si="6"/>
        <v>0</v>
      </c>
    </row>
    <row r="54" spans="1:16" s="42" customFormat="1" ht="15" customHeight="1">
      <c r="A54" s="327"/>
      <c r="B54" s="274"/>
      <c r="C54" s="277"/>
      <c r="D54" s="276"/>
      <c r="E54" s="261"/>
      <c r="F54" s="223">
        <f t="shared" si="0"/>
      </c>
      <c r="G54" s="278"/>
      <c r="H54" s="322"/>
      <c r="I54" s="323">
        <v>1</v>
      </c>
      <c r="J54" s="41">
        <f t="shared" si="7"/>
        <v>0</v>
      </c>
      <c r="K54" s="50"/>
      <c r="L54" s="270">
        <f t="shared" si="8"/>
        <v>0</v>
      </c>
      <c r="M54" s="270">
        <f t="shared" si="3"/>
        <v>0</v>
      </c>
      <c r="N54" s="270">
        <f t="shared" si="4"/>
        <v>0</v>
      </c>
      <c r="O54" s="271">
        <f t="shared" si="5"/>
        <v>0</v>
      </c>
      <c r="P54" s="270">
        <f t="shared" si="6"/>
        <v>0</v>
      </c>
    </row>
    <row r="55" spans="1:16" s="42" customFormat="1" ht="15" customHeight="1">
      <c r="A55" s="327"/>
      <c r="B55" s="274"/>
      <c r="C55" s="277"/>
      <c r="D55" s="276"/>
      <c r="E55" s="261"/>
      <c r="F55" s="223">
        <f t="shared" si="0"/>
      </c>
      <c r="G55" s="278"/>
      <c r="H55" s="322"/>
      <c r="I55" s="323">
        <v>1</v>
      </c>
      <c r="J55" s="41">
        <f t="shared" si="7"/>
        <v>0</v>
      </c>
      <c r="K55" s="50"/>
      <c r="L55" s="270">
        <f t="shared" si="8"/>
        <v>0</v>
      </c>
      <c r="M55" s="270">
        <f t="shared" si="3"/>
        <v>0</v>
      </c>
      <c r="N55" s="270">
        <f t="shared" si="4"/>
        <v>0</v>
      </c>
      <c r="O55" s="271">
        <f t="shared" si="5"/>
        <v>0</v>
      </c>
      <c r="P55" s="270">
        <f t="shared" si="6"/>
        <v>0</v>
      </c>
    </row>
    <row r="56" spans="1:16" s="42" customFormat="1" ht="15" customHeight="1">
      <c r="A56" s="327"/>
      <c r="B56" s="274"/>
      <c r="C56" s="277"/>
      <c r="D56" s="276"/>
      <c r="E56" s="261"/>
      <c r="F56" s="223">
        <f t="shared" si="0"/>
      </c>
      <c r="G56" s="278"/>
      <c r="H56" s="322"/>
      <c r="I56" s="323">
        <v>1</v>
      </c>
      <c r="J56" s="41">
        <f t="shared" si="7"/>
        <v>0</v>
      </c>
      <c r="K56" s="50"/>
      <c r="L56" s="270">
        <f t="shared" si="8"/>
        <v>0</v>
      </c>
      <c r="M56" s="270">
        <f t="shared" si="3"/>
        <v>0</v>
      </c>
      <c r="N56" s="270">
        <f t="shared" si="4"/>
        <v>0</v>
      </c>
      <c r="O56" s="271">
        <f t="shared" si="5"/>
        <v>0</v>
      </c>
      <c r="P56" s="270">
        <f t="shared" si="6"/>
        <v>0</v>
      </c>
    </row>
    <row r="57" spans="1:16" s="42" customFormat="1" ht="15" customHeight="1">
      <c r="A57" s="327"/>
      <c r="B57" s="274"/>
      <c r="C57" s="277"/>
      <c r="D57" s="276"/>
      <c r="E57" s="261"/>
      <c r="F57" s="223">
        <f t="shared" si="0"/>
      </c>
      <c r="G57" s="278"/>
      <c r="H57" s="322"/>
      <c r="I57" s="323">
        <v>1</v>
      </c>
      <c r="J57" s="41">
        <f t="shared" si="7"/>
        <v>0</v>
      </c>
      <c r="K57" s="50"/>
      <c r="L57" s="270">
        <f t="shared" si="8"/>
        <v>0</v>
      </c>
      <c r="M57" s="270">
        <f t="shared" si="3"/>
        <v>0</v>
      </c>
      <c r="N57" s="270">
        <f t="shared" si="4"/>
        <v>0</v>
      </c>
      <c r="O57" s="271">
        <f t="shared" si="5"/>
        <v>0</v>
      </c>
      <c r="P57" s="270">
        <f t="shared" si="6"/>
        <v>0</v>
      </c>
    </row>
    <row r="58" spans="1:16" s="42" customFormat="1" ht="15" customHeight="1">
      <c r="A58" s="327"/>
      <c r="B58" s="274"/>
      <c r="C58" s="277"/>
      <c r="D58" s="276"/>
      <c r="E58" s="261"/>
      <c r="F58" s="223">
        <f t="shared" si="0"/>
      </c>
      <c r="G58" s="278"/>
      <c r="H58" s="322"/>
      <c r="I58" s="323">
        <v>1</v>
      </c>
      <c r="J58" s="41">
        <f t="shared" si="7"/>
        <v>0</v>
      </c>
      <c r="K58" s="50"/>
      <c r="L58" s="270">
        <f t="shared" si="8"/>
        <v>0</v>
      </c>
      <c r="M58" s="270">
        <f t="shared" si="3"/>
        <v>0</v>
      </c>
      <c r="N58" s="270">
        <f t="shared" si="4"/>
        <v>0</v>
      </c>
      <c r="O58" s="271">
        <f t="shared" si="5"/>
        <v>0</v>
      </c>
      <c r="P58" s="270">
        <f t="shared" si="6"/>
        <v>0</v>
      </c>
    </row>
    <row r="59" spans="1:16" s="42" customFormat="1" ht="15" customHeight="1">
      <c r="A59" s="327"/>
      <c r="B59" s="274"/>
      <c r="C59" s="277"/>
      <c r="D59" s="276"/>
      <c r="E59" s="261"/>
      <c r="F59" s="223">
        <f t="shared" si="0"/>
      </c>
      <c r="G59" s="278"/>
      <c r="H59" s="322"/>
      <c r="I59" s="323">
        <v>1</v>
      </c>
      <c r="J59" s="41">
        <f t="shared" si="7"/>
        <v>0</v>
      </c>
      <c r="K59" s="50"/>
      <c r="L59" s="270">
        <f t="shared" si="8"/>
        <v>0</v>
      </c>
      <c r="M59" s="270">
        <f t="shared" si="3"/>
        <v>0</v>
      </c>
      <c r="N59" s="270">
        <f t="shared" si="4"/>
        <v>0</v>
      </c>
      <c r="O59" s="271">
        <f t="shared" si="5"/>
        <v>0</v>
      </c>
      <c r="P59" s="270">
        <f t="shared" si="6"/>
        <v>0</v>
      </c>
    </row>
    <row r="60" spans="1:16" s="42" customFormat="1" ht="15" customHeight="1">
      <c r="A60" s="327"/>
      <c r="B60" s="274"/>
      <c r="C60" s="277"/>
      <c r="D60" s="276"/>
      <c r="E60" s="261"/>
      <c r="F60" s="223">
        <f t="shared" si="0"/>
      </c>
      <c r="G60" s="278"/>
      <c r="H60" s="322"/>
      <c r="I60" s="323">
        <v>1</v>
      </c>
      <c r="J60" s="41">
        <f t="shared" si="7"/>
        <v>0</v>
      </c>
      <c r="K60" s="50"/>
      <c r="L60" s="270">
        <f t="shared" si="8"/>
        <v>0</v>
      </c>
      <c r="M60" s="270">
        <f t="shared" si="3"/>
        <v>0</v>
      </c>
      <c r="N60" s="270">
        <f t="shared" si="4"/>
        <v>0</v>
      </c>
      <c r="O60" s="271">
        <f t="shared" si="5"/>
        <v>0</v>
      </c>
      <c r="P60" s="270">
        <f t="shared" si="6"/>
        <v>0</v>
      </c>
    </row>
    <row r="61" spans="1:16" s="42" customFormat="1" ht="15" customHeight="1">
      <c r="A61" s="327"/>
      <c r="B61" s="274"/>
      <c r="C61" s="277"/>
      <c r="D61" s="276"/>
      <c r="E61" s="261"/>
      <c r="F61" s="223">
        <f t="shared" si="0"/>
      </c>
      <c r="G61" s="278"/>
      <c r="H61" s="322"/>
      <c r="I61" s="323">
        <v>1</v>
      </c>
      <c r="J61" s="41">
        <f t="shared" si="7"/>
        <v>0</v>
      </c>
      <c r="K61" s="50"/>
      <c r="L61" s="270">
        <f t="shared" si="8"/>
        <v>0</v>
      </c>
      <c r="M61" s="270">
        <f t="shared" si="3"/>
        <v>0</v>
      </c>
      <c r="N61" s="270">
        <f t="shared" si="4"/>
        <v>0</v>
      </c>
      <c r="O61" s="271">
        <f t="shared" si="5"/>
        <v>0</v>
      </c>
      <c r="P61" s="270">
        <f t="shared" si="6"/>
        <v>0</v>
      </c>
    </row>
    <row r="62" spans="1:16" s="42" customFormat="1" ht="15" customHeight="1">
      <c r="A62" s="327"/>
      <c r="B62" s="274"/>
      <c r="C62" s="277"/>
      <c r="D62" s="276"/>
      <c r="E62" s="261"/>
      <c r="F62" s="223">
        <f t="shared" si="0"/>
      </c>
      <c r="G62" s="278"/>
      <c r="H62" s="322"/>
      <c r="I62" s="323">
        <v>1</v>
      </c>
      <c r="J62" s="41">
        <f t="shared" si="7"/>
        <v>0</v>
      </c>
      <c r="K62" s="50"/>
      <c r="L62" s="270">
        <f t="shared" si="8"/>
        <v>0</v>
      </c>
      <c r="M62" s="270">
        <f t="shared" si="3"/>
        <v>0</v>
      </c>
      <c r="N62" s="270">
        <f t="shared" si="4"/>
        <v>0</v>
      </c>
      <c r="O62" s="271">
        <f t="shared" si="5"/>
        <v>0</v>
      </c>
      <c r="P62" s="270">
        <f t="shared" si="6"/>
        <v>0</v>
      </c>
    </row>
    <row r="63" spans="1:16" s="42" customFormat="1" ht="15" customHeight="1">
      <c r="A63" s="327"/>
      <c r="B63" s="274"/>
      <c r="C63" s="277"/>
      <c r="D63" s="276"/>
      <c r="E63" s="261"/>
      <c r="F63" s="223">
        <f t="shared" si="0"/>
      </c>
      <c r="G63" s="278"/>
      <c r="H63" s="322"/>
      <c r="I63" s="323">
        <v>1</v>
      </c>
      <c r="J63" s="41">
        <f t="shared" si="7"/>
        <v>0</v>
      </c>
      <c r="K63" s="50"/>
      <c r="L63" s="270">
        <f t="shared" si="8"/>
        <v>0</v>
      </c>
      <c r="M63" s="270">
        <f t="shared" si="3"/>
        <v>0</v>
      </c>
      <c r="N63" s="270">
        <f t="shared" si="4"/>
        <v>0</v>
      </c>
      <c r="O63" s="271">
        <f t="shared" si="5"/>
        <v>0</v>
      </c>
      <c r="P63" s="270">
        <f t="shared" si="6"/>
        <v>0</v>
      </c>
    </row>
    <row r="64" spans="1:16" s="42" customFormat="1" ht="15" customHeight="1">
      <c r="A64" s="327"/>
      <c r="B64" s="274"/>
      <c r="C64" s="277"/>
      <c r="D64" s="276"/>
      <c r="E64" s="261"/>
      <c r="F64" s="223">
        <f t="shared" si="0"/>
      </c>
      <c r="G64" s="278"/>
      <c r="H64" s="322"/>
      <c r="I64" s="323">
        <v>1</v>
      </c>
      <c r="J64" s="41">
        <f t="shared" si="7"/>
        <v>0</v>
      </c>
      <c r="K64" s="50"/>
      <c r="L64" s="270">
        <f t="shared" si="8"/>
        <v>0</v>
      </c>
      <c r="M64" s="270">
        <f t="shared" si="3"/>
        <v>0</v>
      </c>
      <c r="N64" s="270">
        <f t="shared" si="4"/>
        <v>0</v>
      </c>
      <c r="O64" s="271">
        <f t="shared" si="5"/>
        <v>0</v>
      </c>
      <c r="P64" s="270">
        <f t="shared" si="6"/>
        <v>0</v>
      </c>
    </row>
    <row r="65" spans="1:16" s="42" customFormat="1" ht="15" customHeight="1">
      <c r="A65" s="327"/>
      <c r="B65" s="274"/>
      <c r="C65" s="277"/>
      <c r="D65" s="276"/>
      <c r="E65" s="261"/>
      <c r="F65" s="223">
        <f t="shared" si="0"/>
      </c>
      <c r="G65" s="278"/>
      <c r="H65" s="322"/>
      <c r="I65" s="323">
        <v>1</v>
      </c>
      <c r="J65" s="41">
        <f t="shared" si="7"/>
        <v>0</v>
      </c>
      <c r="K65" s="50"/>
      <c r="L65" s="270">
        <f t="shared" si="8"/>
        <v>0</v>
      </c>
      <c r="M65" s="270">
        <f t="shared" si="3"/>
        <v>0</v>
      </c>
      <c r="N65" s="270">
        <f t="shared" si="4"/>
        <v>0</v>
      </c>
      <c r="O65" s="271">
        <f t="shared" si="5"/>
        <v>0</v>
      </c>
      <c r="P65" s="270">
        <f t="shared" si="6"/>
        <v>0</v>
      </c>
    </row>
    <row r="66" spans="1:16" s="42" customFormat="1" ht="15" customHeight="1">
      <c r="A66" s="327"/>
      <c r="B66" s="274"/>
      <c r="C66" s="277"/>
      <c r="D66" s="276"/>
      <c r="E66" s="261"/>
      <c r="F66" s="223">
        <f t="shared" si="0"/>
      </c>
      <c r="G66" s="278"/>
      <c r="H66" s="322"/>
      <c r="I66" s="323">
        <v>1</v>
      </c>
      <c r="J66" s="41">
        <f t="shared" si="7"/>
        <v>0</v>
      </c>
      <c r="K66" s="50"/>
      <c r="L66" s="270">
        <f t="shared" si="8"/>
        <v>0</v>
      </c>
      <c r="M66" s="270">
        <f t="shared" si="3"/>
        <v>0</v>
      </c>
      <c r="N66" s="270">
        <f t="shared" si="4"/>
        <v>0</v>
      </c>
      <c r="O66" s="271">
        <f t="shared" si="5"/>
        <v>0</v>
      </c>
      <c r="P66" s="270">
        <f t="shared" si="6"/>
        <v>0</v>
      </c>
    </row>
    <row r="67" spans="1:16" s="42" customFormat="1" ht="15" customHeight="1">
      <c r="A67" s="327"/>
      <c r="B67" s="274"/>
      <c r="C67" s="320"/>
      <c r="D67" s="276"/>
      <c r="E67" s="261"/>
      <c r="F67" s="223">
        <f t="shared" si="0"/>
      </c>
      <c r="G67" s="278"/>
      <c r="H67" s="322"/>
      <c r="I67" s="323">
        <v>1</v>
      </c>
      <c r="J67" s="41">
        <f t="shared" si="7"/>
        <v>0</v>
      </c>
      <c r="K67" s="50"/>
      <c r="L67" s="270">
        <f t="shared" si="8"/>
        <v>0</v>
      </c>
      <c r="M67" s="270">
        <f t="shared" si="3"/>
        <v>0</v>
      </c>
      <c r="N67" s="270">
        <f t="shared" si="4"/>
        <v>0</v>
      </c>
      <c r="O67" s="271">
        <f t="shared" si="5"/>
        <v>0</v>
      </c>
      <c r="P67" s="270">
        <f t="shared" si="6"/>
        <v>0</v>
      </c>
    </row>
    <row r="68" spans="1:16" s="42" customFormat="1" ht="15" customHeight="1">
      <c r="A68" s="327"/>
      <c r="B68" s="274"/>
      <c r="C68" s="320"/>
      <c r="D68" s="276"/>
      <c r="E68" s="261"/>
      <c r="F68" s="223">
        <f t="shared" si="0"/>
      </c>
      <c r="G68" s="278"/>
      <c r="H68" s="322"/>
      <c r="I68" s="323">
        <v>1</v>
      </c>
      <c r="J68" s="41">
        <f t="shared" si="7"/>
        <v>0</v>
      </c>
      <c r="K68" s="50"/>
      <c r="L68" s="270">
        <f t="shared" si="8"/>
        <v>0</v>
      </c>
      <c r="M68" s="270">
        <f t="shared" si="3"/>
        <v>0</v>
      </c>
      <c r="N68" s="270">
        <f t="shared" si="4"/>
        <v>0</v>
      </c>
      <c r="O68" s="271">
        <f t="shared" si="5"/>
        <v>0</v>
      </c>
      <c r="P68" s="270">
        <f t="shared" si="6"/>
        <v>0</v>
      </c>
    </row>
    <row r="69" spans="1:16" s="42" customFormat="1" ht="15" customHeight="1">
      <c r="A69" s="327"/>
      <c r="B69" s="274"/>
      <c r="C69" s="320"/>
      <c r="D69" s="276"/>
      <c r="E69" s="261"/>
      <c r="F69" s="223">
        <f t="shared" si="0"/>
      </c>
      <c r="G69" s="278"/>
      <c r="H69" s="322"/>
      <c r="I69" s="323">
        <v>1</v>
      </c>
      <c r="J69" s="41">
        <f t="shared" si="7"/>
        <v>0</v>
      </c>
      <c r="K69" s="50"/>
      <c r="L69" s="270">
        <f t="shared" si="8"/>
        <v>0</v>
      </c>
      <c r="M69" s="270">
        <f t="shared" si="3"/>
        <v>0</v>
      </c>
      <c r="N69" s="270">
        <f t="shared" si="4"/>
        <v>0</v>
      </c>
      <c r="O69" s="271">
        <f t="shared" si="5"/>
        <v>0</v>
      </c>
      <c r="P69" s="270">
        <f t="shared" si="6"/>
        <v>0</v>
      </c>
    </row>
    <row r="70" spans="1:16" s="42" customFormat="1" ht="15" customHeight="1">
      <c r="A70" s="327"/>
      <c r="B70" s="274"/>
      <c r="C70" s="320"/>
      <c r="D70" s="276"/>
      <c r="E70" s="261"/>
      <c r="F70" s="223">
        <f t="shared" si="0"/>
      </c>
      <c r="G70" s="278"/>
      <c r="H70" s="322"/>
      <c r="I70" s="323">
        <v>1</v>
      </c>
      <c r="J70" s="41">
        <f t="shared" si="7"/>
        <v>0</v>
      </c>
      <c r="K70" s="50"/>
      <c r="L70" s="270">
        <f t="shared" si="8"/>
        <v>0</v>
      </c>
      <c r="M70" s="270">
        <f t="shared" si="3"/>
        <v>0</v>
      </c>
      <c r="N70" s="270">
        <f t="shared" si="4"/>
        <v>0</v>
      </c>
      <c r="O70" s="271">
        <f t="shared" si="5"/>
        <v>0</v>
      </c>
      <c r="P70" s="270">
        <f t="shared" si="6"/>
        <v>0</v>
      </c>
    </row>
    <row r="71" spans="1:16" s="42" customFormat="1" ht="15" customHeight="1">
      <c r="A71" s="267"/>
      <c r="B71" s="44"/>
      <c r="C71" s="277"/>
      <c r="D71" s="261"/>
      <c r="E71" s="261"/>
      <c r="F71" s="223">
        <f t="shared" si="0"/>
      </c>
      <c r="G71" s="278"/>
      <c r="H71" s="322"/>
      <c r="I71" s="323">
        <v>1</v>
      </c>
      <c r="J71" s="41">
        <f t="shared" si="7"/>
        <v>0</v>
      </c>
      <c r="K71" s="50"/>
      <c r="L71" s="270">
        <f t="shared" si="8"/>
        <v>0</v>
      </c>
      <c r="M71" s="270">
        <f t="shared" si="3"/>
        <v>0</v>
      </c>
      <c r="N71" s="270">
        <f t="shared" si="4"/>
        <v>0</v>
      </c>
      <c r="O71" s="271">
        <f t="shared" si="5"/>
        <v>0</v>
      </c>
      <c r="P71" s="270">
        <f t="shared" si="6"/>
        <v>0</v>
      </c>
    </row>
    <row r="72" spans="1:16" s="42" customFormat="1" ht="15" customHeight="1">
      <c r="A72" s="267"/>
      <c r="B72" s="44"/>
      <c r="C72" s="277"/>
      <c r="D72" s="261"/>
      <c r="E72" s="261"/>
      <c r="F72" s="223">
        <f t="shared" si="0"/>
      </c>
      <c r="G72" s="278"/>
      <c r="H72" s="322"/>
      <c r="I72" s="323">
        <v>1</v>
      </c>
      <c r="J72" s="41">
        <f t="shared" si="7"/>
        <v>0</v>
      </c>
      <c r="K72" s="50"/>
      <c r="L72" s="270">
        <f t="shared" si="8"/>
        <v>0</v>
      </c>
      <c r="M72" s="270">
        <f t="shared" si="3"/>
        <v>0</v>
      </c>
      <c r="N72" s="270">
        <f t="shared" si="4"/>
        <v>0</v>
      </c>
      <c r="O72" s="271">
        <f t="shared" si="5"/>
        <v>0</v>
      </c>
      <c r="P72" s="270">
        <f t="shared" si="6"/>
        <v>0</v>
      </c>
    </row>
    <row r="73" spans="1:16" s="42" customFormat="1" ht="15" customHeight="1">
      <c r="A73" s="267"/>
      <c r="B73" s="44"/>
      <c r="C73" s="277"/>
      <c r="D73" s="261"/>
      <c r="E73" s="261"/>
      <c r="F73" s="223">
        <f t="shared" si="0"/>
      </c>
      <c r="G73" s="278"/>
      <c r="H73" s="322"/>
      <c r="I73" s="323">
        <v>1</v>
      </c>
      <c r="J73" s="41">
        <f t="shared" si="7"/>
        <v>0</v>
      </c>
      <c r="K73" s="50"/>
      <c r="L73" s="270">
        <f t="shared" si="8"/>
        <v>0</v>
      </c>
      <c r="M73" s="270">
        <f t="shared" si="3"/>
        <v>0</v>
      </c>
      <c r="N73" s="270">
        <f t="shared" si="4"/>
        <v>0</v>
      </c>
      <c r="O73" s="271">
        <f t="shared" si="5"/>
        <v>0</v>
      </c>
      <c r="P73" s="270">
        <f t="shared" si="6"/>
        <v>0</v>
      </c>
    </row>
    <row r="74" spans="1:16" s="42" customFormat="1" ht="15" customHeight="1">
      <c r="A74" s="267"/>
      <c r="B74" s="44"/>
      <c r="C74" s="277"/>
      <c r="D74" s="261"/>
      <c r="E74" s="261"/>
      <c r="F74" s="223">
        <f aca="true" t="shared" si="9" ref="F74:F94">IF(A74&gt;0,$H$6-A74,"")</f>
      </c>
      <c r="G74" s="278"/>
      <c r="H74" s="322"/>
      <c r="I74" s="323">
        <v>1</v>
      </c>
      <c r="J74" s="41">
        <f t="shared" si="7"/>
        <v>0</v>
      </c>
      <c r="K74" s="50"/>
      <c r="L74" s="270">
        <f t="shared" si="8"/>
        <v>0</v>
      </c>
      <c r="M74" s="270">
        <f t="shared" si="3"/>
        <v>0</v>
      </c>
      <c r="N74" s="270">
        <f t="shared" si="4"/>
        <v>0</v>
      </c>
      <c r="O74" s="271">
        <f t="shared" si="5"/>
        <v>0</v>
      </c>
      <c r="P74" s="270">
        <f t="shared" si="6"/>
        <v>0</v>
      </c>
    </row>
    <row r="75" spans="1:16" s="42" customFormat="1" ht="15" customHeight="1">
      <c r="A75" s="267"/>
      <c r="B75" s="44"/>
      <c r="C75" s="277"/>
      <c r="D75" s="261"/>
      <c r="E75" s="261"/>
      <c r="F75" s="223">
        <f t="shared" si="9"/>
      </c>
      <c r="G75" s="278"/>
      <c r="H75" s="322"/>
      <c r="I75" s="323">
        <v>1</v>
      </c>
      <c r="J75" s="41">
        <f t="shared" si="7"/>
        <v>0</v>
      </c>
      <c r="K75" s="50"/>
      <c r="L75" s="270">
        <f t="shared" si="8"/>
        <v>0</v>
      </c>
      <c r="M75" s="270">
        <f t="shared" si="3"/>
        <v>0</v>
      </c>
      <c r="N75" s="270">
        <f t="shared" si="4"/>
        <v>0</v>
      </c>
      <c r="O75" s="271">
        <f t="shared" si="5"/>
        <v>0</v>
      </c>
      <c r="P75" s="270">
        <f t="shared" si="6"/>
        <v>0</v>
      </c>
    </row>
    <row r="76" spans="1:16" s="42" customFormat="1" ht="15" customHeight="1">
      <c r="A76" s="267"/>
      <c r="B76" s="44"/>
      <c r="C76" s="277"/>
      <c r="D76" s="261"/>
      <c r="E76" s="261"/>
      <c r="F76" s="223">
        <f t="shared" si="9"/>
      </c>
      <c r="G76" s="278"/>
      <c r="H76" s="322"/>
      <c r="I76" s="323">
        <v>1</v>
      </c>
      <c r="J76" s="41">
        <f t="shared" si="7"/>
        <v>0</v>
      </c>
      <c r="K76" s="50"/>
      <c r="L76" s="270">
        <f t="shared" si="8"/>
        <v>0</v>
      </c>
      <c r="M76" s="270">
        <f t="shared" si="3"/>
        <v>0</v>
      </c>
      <c r="N76" s="270">
        <f t="shared" si="4"/>
        <v>0</v>
      </c>
      <c r="O76" s="271">
        <f t="shared" si="5"/>
        <v>0</v>
      </c>
      <c r="P76" s="270">
        <f t="shared" si="6"/>
        <v>0</v>
      </c>
    </row>
    <row r="77" spans="1:16" s="42" customFormat="1" ht="15" customHeight="1">
      <c r="A77" s="267"/>
      <c r="B77" s="44"/>
      <c r="C77" s="277"/>
      <c r="D77" s="261"/>
      <c r="E77" s="261"/>
      <c r="F77" s="223">
        <f t="shared" si="9"/>
      </c>
      <c r="G77" s="278"/>
      <c r="H77" s="322"/>
      <c r="I77" s="323">
        <v>1</v>
      </c>
      <c r="J77" s="41">
        <f t="shared" si="7"/>
        <v>0</v>
      </c>
      <c r="K77" s="50"/>
      <c r="L77" s="270">
        <f t="shared" si="8"/>
        <v>0</v>
      </c>
      <c r="M77" s="270">
        <f t="shared" si="3"/>
        <v>0</v>
      </c>
      <c r="N77" s="270">
        <f t="shared" si="4"/>
        <v>0</v>
      </c>
      <c r="O77" s="271">
        <f t="shared" si="5"/>
        <v>0</v>
      </c>
      <c r="P77" s="270">
        <f t="shared" si="6"/>
        <v>0</v>
      </c>
    </row>
    <row r="78" spans="1:16" s="42" customFormat="1" ht="15" customHeight="1">
      <c r="A78" s="267"/>
      <c r="B78" s="44"/>
      <c r="C78" s="277"/>
      <c r="D78" s="261"/>
      <c r="E78" s="261"/>
      <c r="F78" s="223">
        <f t="shared" si="9"/>
      </c>
      <c r="G78" s="278"/>
      <c r="H78" s="322"/>
      <c r="I78" s="323">
        <v>1</v>
      </c>
      <c r="J78" s="41">
        <f aca="true" t="shared" si="10" ref="J78:J95">H78*I78</f>
        <v>0</v>
      </c>
      <c r="K78" s="50"/>
      <c r="L78" s="270">
        <f aca="true" t="shared" si="11" ref="L78:L95">IF(F78&lt;31,J78,0)</f>
        <v>0</v>
      </c>
      <c r="M78" s="270">
        <f t="shared" si="3"/>
        <v>0</v>
      </c>
      <c r="N78" s="270">
        <f t="shared" si="4"/>
        <v>0</v>
      </c>
      <c r="O78" s="271">
        <f t="shared" si="5"/>
        <v>0</v>
      </c>
      <c r="P78" s="270">
        <f t="shared" si="6"/>
        <v>0</v>
      </c>
    </row>
    <row r="79" spans="1:16" s="42" customFormat="1" ht="15" customHeight="1">
      <c r="A79" s="267"/>
      <c r="B79" s="44"/>
      <c r="C79" s="277"/>
      <c r="D79" s="261"/>
      <c r="E79" s="261"/>
      <c r="F79" s="223">
        <f t="shared" si="9"/>
      </c>
      <c r="G79" s="278"/>
      <c r="H79" s="322"/>
      <c r="I79" s="323">
        <v>1</v>
      </c>
      <c r="J79" s="41">
        <f t="shared" si="10"/>
        <v>0</v>
      </c>
      <c r="K79" s="50"/>
      <c r="L79" s="270">
        <f t="shared" si="11"/>
        <v>0</v>
      </c>
      <c r="M79" s="270">
        <f t="shared" si="3"/>
        <v>0</v>
      </c>
      <c r="N79" s="270">
        <f t="shared" si="4"/>
        <v>0</v>
      </c>
      <c r="O79" s="271">
        <f t="shared" si="5"/>
        <v>0</v>
      </c>
      <c r="P79" s="270">
        <f t="shared" si="6"/>
        <v>0</v>
      </c>
    </row>
    <row r="80" spans="1:16" s="42" customFormat="1" ht="15" customHeight="1">
      <c r="A80" s="267"/>
      <c r="B80" s="44"/>
      <c r="C80" s="277"/>
      <c r="D80" s="261"/>
      <c r="E80" s="261"/>
      <c r="F80" s="223">
        <f t="shared" si="9"/>
      </c>
      <c r="G80" s="278"/>
      <c r="H80" s="322"/>
      <c r="I80" s="323">
        <v>1</v>
      </c>
      <c r="J80" s="41">
        <f t="shared" si="10"/>
        <v>0</v>
      </c>
      <c r="K80" s="50"/>
      <c r="L80" s="270">
        <f t="shared" si="11"/>
        <v>0</v>
      </c>
      <c r="M80" s="270">
        <f t="shared" si="3"/>
        <v>0</v>
      </c>
      <c r="N80" s="270">
        <f t="shared" si="4"/>
        <v>0</v>
      </c>
      <c r="O80" s="271">
        <f t="shared" si="5"/>
        <v>0</v>
      </c>
      <c r="P80" s="270">
        <f t="shared" si="6"/>
        <v>0</v>
      </c>
    </row>
    <row r="81" spans="1:16" s="42" customFormat="1" ht="15" customHeight="1">
      <c r="A81" s="267"/>
      <c r="B81" s="44"/>
      <c r="C81" s="277"/>
      <c r="D81" s="261"/>
      <c r="E81" s="261"/>
      <c r="F81" s="223">
        <f t="shared" si="9"/>
      </c>
      <c r="G81" s="278"/>
      <c r="H81" s="322"/>
      <c r="I81" s="323">
        <v>1</v>
      </c>
      <c r="J81" s="41">
        <f t="shared" si="10"/>
        <v>0</v>
      </c>
      <c r="K81" s="50"/>
      <c r="L81" s="270">
        <f t="shared" si="11"/>
        <v>0</v>
      </c>
      <c r="M81" s="270">
        <f t="shared" si="3"/>
        <v>0</v>
      </c>
      <c r="N81" s="270">
        <f t="shared" si="4"/>
        <v>0</v>
      </c>
      <c r="O81" s="271">
        <f t="shared" si="5"/>
        <v>0</v>
      </c>
      <c r="P81" s="270">
        <f t="shared" si="6"/>
        <v>0</v>
      </c>
    </row>
    <row r="82" spans="1:16" s="42" customFormat="1" ht="15" customHeight="1">
      <c r="A82" s="267"/>
      <c r="B82" s="44"/>
      <c r="C82" s="277"/>
      <c r="D82" s="261"/>
      <c r="E82" s="261"/>
      <c r="F82" s="223">
        <f t="shared" si="9"/>
      </c>
      <c r="G82" s="278"/>
      <c r="H82" s="322"/>
      <c r="I82" s="323">
        <v>1</v>
      </c>
      <c r="J82" s="41">
        <f t="shared" si="10"/>
        <v>0</v>
      </c>
      <c r="K82" s="50"/>
      <c r="L82" s="270">
        <f t="shared" si="11"/>
        <v>0</v>
      </c>
      <c r="M82" s="270">
        <f t="shared" si="3"/>
        <v>0</v>
      </c>
      <c r="N82" s="270">
        <f t="shared" si="4"/>
        <v>0</v>
      </c>
      <c r="O82" s="271">
        <f t="shared" si="5"/>
        <v>0</v>
      </c>
      <c r="P82" s="270">
        <f t="shared" si="6"/>
        <v>0</v>
      </c>
    </row>
    <row r="83" spans="1:16" s="42" customFormat="1" ht="15" customHeight="1">
      <c r="A83" s="267"/>
      <c r="B83" s="44"/>
      <c r="C83" s="277"/>
      <c r="D83" s="261"/>
      <c r="E83" s="261"/>
      <c r="F83" s="223">
        <f t="shared" si="9"/>
      </c>
      <c r="G83" s="278"/>
      <c r="H83" s="322"/>
      <c r="I83" s="323">
        <v>1</v>
      </c>
      <c r="J83" s="41">
        <f t="shared" si="10"/>
        <v>0</v>
      </c>
      <c r="K83" s="50"/>
      <c r="L83" s="270">
        <f t="shared" si="11"/>
        <v>0</v>
      </c>
      <c r="M83" s="270">
        <f t="shared" si="3"/>
        <v>0</v>
      </c>
      <c r="N83" s="270">
        <f t="shared" si="4"/>
        <v>0</v>
      </c>
      <c r="O83" s="271">
        <f t="shared" si="5"/>
        <v>0</v>
      </c>
      <c r="P83" s="270">
        <f t="shared" si="6"/>
        <v>0</v>
      </c>
    </row>
    <row r="84" spans="1:16" s="42" customFormat="1" ht="15" customHeight="1">
      <c r="A84" s="267"/>
      <c r="B84" s="44"/>
      <c r="C84" s="277"/>
      <c r="D84" s="261"/>
      <c r="E84" s="261"/>
      <c r="F84" s="223">
        <f t="shared" si="9"/>
      </c>
      <c r="G84" s="278"/>
      <c r="H84" s="322"/>
      <c r="I84" s="323">
        <v>1</v>
      </c>
      <c r="J84" s="41">
        <f t="shared" si="10"/>
        <v>0</v>
      </c>
      <c r="K84" s="50"/>
      <c r="L84" s="270">
        <f t="shared" si="11"/>
        <v>0</v>
      </c>
      <c r="M84" s="270">
        <f t="shared" si="3"/>
        <v>0</v>
      </c>
      <c r="N84" s="270">
        <f t="shared" si="4"/>
        <v>0</v>
      </c>
      <c r="O84" s="271">
        <f t="shared" si="5"/>
        <v>0</v>
      </c>
      <c r="P84" s="270">
        <f t="shared" si="6"/>
        <v>0</v>
      </c>
    </row>
    <row r="85" spans="1:16" s="42" customFormat="1" ht="15" customHeight="1">
      <c r="A85" s="267"/>
      <c r="B85" s="44"/>
      <c r="C85" s="277"/>
      <c r="D85" s="261"/>
      <c r="E85" s="261"/>
      <c r="F85" s="223">
        <f t="shared" si="9"/>
      </c>
      <c r="G85" s="278"/>
      <c r="H85" s="322"/>
      <c r="I85" s="323">
        <v>1</v>
      </c>
      <c r="J85" s="41">
        <f t="shared" si="10"/>
        <v>0</v>
      </c>
      <c r="K85" s="50"/>
      <c r="L85" s="270">
        <f t="shared" si="11"/>
        <v>0</v>
      </c>
      <c r="M85" s="270">
        <f t="shared" si="3"/>
        <v>0</v>
      </c>
      <c r="N85" s="270">
        <f t="shared" si="4"/>
        <v>0</v>
      </c>
      <c r="O85" s="271">
        <f t="shared" si="5"/>
        <v>0</v>
      </c>
      <c r="P85" s="270">
        <f t="shared" si="6"/>
        <v>0</v>
      </c>
    </row>
    <row r="86" spans="1:16" s="42" customFormat="1" ht="15" customHeight="1">
      <c r="A86" s="267"/>
      <c r="B86" s="44"/>
      <c r="C86" s="277"/>
      <c r="D86" s="261"/>
      <c r="E86" s="261"/>
      <c r="F86" s="223">
        <f t="shared" si="9"/>
      </c>
      <c r="G86" s="278"/>
      <c r="H86" s="322"/>
      <c r="I86" s="323">
        <v>1</v>
      </c>
      <c r="J86" s="41">
        <f t="shared" si="10"/>
        <v>0</v>
      </c>
      <c r="K86" s="50"/>
      <c r="L86" s="270">
        <f t="shared" si="11"/>
        <v>0</v>
      </c>
      <c r="M86" s="270">
        <f t="shared" si="3"/>
        <v>0</v>
      </c>
      <c r="N86" s="270">
        <f t="shared" si="4"/>
        <v>0</v>
      </c>
      <c r="O86" s="271">
        <f t="shared" si="5"/>
        <v>0</v>
      </c>
      <c r="P86" s="270">
        <f t="shared" si="6"/>
        <v>0</v>
      </c>
    </row>
    <row r="87" spans="1:16" s="42" customFormat="1" ht="15" customHeight="1">
      <c r="A87" s="267"/>
      <c r="B87" s="44"/>
      <c r="C87" s="277"/>
      <c r="D87" s="261"/>
      <c r="E87" s="261"/>
      <c r="F87" s="223">
        <f t="shared" si="9"/>
      </c>
      <c r="G87" s="278"/>
      <c r="H87" s="322"/>
      <c r="I87" s="323">
        <v>1</v>
      </c>
      <c r="J87" s="41">
        <f t="shared" si="10"/>
        <v>0</v>
      </c>
      <c r="K87" s="50"/>
      <c r="L87" s="270">
        <f t="shared" si="11"/>
        <v>0</v>
      </c>
      <c r="M87" s="270">
        <f t="shared" si="3"/>
        <v>0</v>
      </c>
      <c r="N87" s="270">
        <f t="shared" si="4"/>
        <v>0</v>
      </c>
      <c r="O87" s="271">
        <f t="shared" si="5"/>
        <v>0</v>
      </c>
      <c r="P87" s="270">
        <f t="shared" si="6"/>
        <v>0</v>
      </c>
    </row>
    <row r="88" spans="1:16" s="42" customFormat="1" ht="15" customHeight="1">
      <c r="A88" s="267"/>
      <c r="B88" s="44"/>
      <c r="C88" s="277"/>
      <c r="D88" s="261"/>
      <c r="E88" s="261"/>
      <c r="F88" s="223">
        <f t="shared" si="9"/>
      </c>
      <c r="G88" s="278"/>
      <c r="H88" s="322"/>
      <c r="I88" s="323">
        <v>1</v>
      </c>
      <c r="J88" s="41">
        <f t="shared" si="10"/>
        <v>0</v>
      </c>
      <c r="K88" s="50"/>
      <c r="L88" s="270">
        <f t="shared" si="11"/>
        <v>0</v>
      </c>
      <c r="M88" s="270">
        <f t="shared" si="3"/>
        <v>0</v>
      </c>
      <c r="N88" s="270">
        <f t="shared" si="4"/>
        <v>0</v>
      </c>
      <c r="O88" s="271">
        <f t="shared" si="5"/>
        <v>0</v>
      </c>
      <c r="P88" s="270">
        <f t="shared" si="6"/>
        <v>0</v>
      </c>
    </row>
    <row r="89" spans="1:16" s="42" customFormat="1" ht="15" customHeight="1">
      <c r="A89" s="267"/>
      <c r="B89" s="44"/>
      <c r="C89" s="277"/>
      <c r="D89" s="261"/>
      <c r="E89" s="261"/>
      <c r="F89" s="223">
        <f t="shared" si="9"/>
      </c>
      <c r="G89" s="278"/>
      <c r="H89" s="322"/>
      <c r="I89" s="323">
        <v>1</v>
      </c>
      <c r="J89" s="41">
        <f t="shared" si="10"/>
        <v>0</v>
      </c>
      <c r="K89" s="50"/>
      <c r="L89" s="270">
        <f t="shared" si="11"/>
        <v>0</v>
      </c>
      <c r="M89" s="270">
        <f t="shared" si="3"/>
        <v>0</v>
      </c>
      <c r="N89" s="270">
        <f t="shared" si="4"/>
        <v>0</v>
      </c>
      <c r="O89" s="271">
        <f t="shared" si="5"/>
        <v>0</v>
      </c>
      <c r="P89" s="270">
        <f t="shared" si="6"/>
        <v>0</v>
      </c>
    </row>
    <row r="90" spans="1:16" s="42" customFormat="1" ht="15" customHeight="1">
      <c r="A90" s="267"/>
      <c r="B90" s="44"/>
      <c r="C90" s="277"/>
      <c r="D90" s="261"/>
      <c r="E90" s="261"/>
      <c r="F90" s="223">
        <f t="shared" si="9"/>
      </c>
      <c r="G90" s="278"/>
      <c r="H90" s="322"/>
      <c r="I90" s="323">
        <v>1</v>
      </c>
      <c r="J90" s="41">
        <f t="shared" si="10"/>
        <v>0</v>
      </c>
      <c r="K90" s="50"/>
      <c r="L90" s="270">
        <f t="shared" si="11"/>
        <v>0</v>
      </c>
      <c r="M90" s="270">
        <f t="shared" si="3"/>
        <v>0</v>
      </c>
      <c r="N90" s="270">
        <f t="shared" si="4"/>
        <v>0</v>
      </c>
      <c r="O90" s="271">
        <f t="shared" si="5"/>
        <v>0</v>
      </c>
      <c r="P90" s="270">
        <f t="shared" si="6"/>
        <v>0</v>
      </c>
    </row>
    <row r="91" spans="1:16" s="56" customFormat="1" ht="15" customHeight="1">
      <c r="A91" s="267"/>
      <c r="B91" s="44"/>
      <c r="C91" s="320"/>
      <c r="D91" s="261"/>
      <c r="E91" s="261"/>
      <c r="F91" s="223">
        <f t="shared" si="9"/>
      </c>
      <c r="G91" s="278"/>
      <c r="H91" s="322"/>
      <c r="I91" s="323">
        <v>1</v>
      </c>
      <c r="J91" s="41">
        <f t="shared" si="10"/>
        <v>0</v>
      </c>
      <c r="K91" s="50"/>
      <c r="L91" s="270">
        <f t="shared" si="11"/>
        <v>0</v>
      </c>
      <c r="M91" s="270">
        <f t="shared" si="3"/>
        <v>0</v>
      </c>
      <c r="N91" s="270">
        <f t="shared" si="4"/>
        <v>0</v>
      </c>
      <c r="O91" s="271">
        <f t="shared" si="5"/>
        <v>0</v>
      </c>
      <c r="P91" s="270">
        <f t="shared" si="6"/>
        <v>0</v>
      </c>
    </row>
    <row r="92" spans="1:16" s="56" customFormat="1" ht="15" customHeight="1">
      <c r="A92" s="267"/>
      <c r="B92" s="44"/>
      <c r="C92" s="320"/>
      <c r="D92" s="261"/>
      <c r="E92" s="261"/>
      <c r="F92" s="223">
        <f t="shared" si="9"/>
      </c>
      <c r="G92" s="278"/>
      <c r="H92" s="322"/>
      <c r="I92" s="323">
        <v>1</v>
      </c>
      <c r="J92" s="41">
        <f t="shared" si="10"/>
        <v>0</v>
      </c>
      <c r="K92" s="50"/>
      <c r="L92" s="270">
        <f t="shared" si="11"/>
        <v>0</v>
      </c>
      <c r="M92" s="270">
        <f t="shared" si="3"/>
        <v>0</v>
      </c>
      <c r="N92" s="270">
        <f t="shared" si="4"/>
        <v>0</v>
      </c>
      <c r="O92" s="271">
        <f t="shared" si="5"/>
        <v>0</v>
      </c>
      <c r="P92" s="270">
        <f t="shared" si="6"/>
        <v>0</v>
      </c>
    </row>
    <row r="93" spans="1:16" s="56" customFormat="1" ht="15" customHeight="1">
      <c r="A93" s="267"/>
      <c r="B93" s="44"/>
      <c r="C93" s="262"/>
      <c r="D93" s="261"/>
      <c r="E93" s="261"/>
      <c r="F93" s="223">
        <f t="shared" si="9"/>
      </c>
      <c r="G93" s="278"/>
      <c r="H93" s="322"/>
      <c r="I93" s="323">
        <v>1</v>
      </c>
      <c r="J93" s="41">
        <f t="shared" si="10"/>
        <v>0</v>
      </c>
      <c r="K93" s="50"/>
      <c r="L93" s="270">
        <f t="shared" si="11"/>
        <v>0</v>
      </c>
      <c r="M93" s="270">
        <f t="shared" si="3"/>
        <v>0</v>
      </c>
      <c r="N93" s="270">
        <f t="shared" si="4"/>
        <v>0</v>
      </c>
      <c r="O93" s="271">
        <f t="shared" si="5"/>
        <v>0</v>
      </c>
      <c r="P93" s="270">
        <f t="shared" si="6"/>
        <v>0</v>
      </c>
    </row>
    <row r="94" spans="1:16" s="56" customFormat="1" ht="15" customHeight="1">
      <c r="A94" s="267"/>
      <c r="B94" s="44"/>
      <c r="C94" s="262"/>
      <c r="D94" s="261"/>
      <c r="E94" s="261"/>
      <c r="F94" s="223">
        <f t="shared" si="9"/>
      </c>
      <c r="G94" s="278"/>
      <c r="H94" s="322"/>
      <c r="I94" s="323">
        <v>1</v>
      </c>
      <c r="J94" s="41">
        <f t="shared" si="10"/>
        <v>0</v>
      </c>
      <c r="K94" s="50"/>
      <c r="L94" s="270">
        <f t="shared" si="11"/>
        <v>0</v>
      </c>
      <c r="M94" s="270">
        <f t="shared" si="3"/>
        <v>0</v>
      </c>
      <c r="N94" s="270">
        <f t="shared" si="4"/>
        <v>0</v>
      </c>
      <c r="O94" s="271">
        <f t="shared" si="5"/>
        <v>0</v>
      </c>
      <c r="P94" s="270">
        <f t="shared" si="6"/>
        <v>0</v>
      </c>
    </row>
    <row r="95" spans="1:16" s="56" customFormat="1" ht="15" customHeight="1">
      <c r="A95" s="267"/>
      <c r="B95" s="44"/>
      <c r="C95" s="262"/>
      <c r="D95" s="261"/>
      <c r="E95" s="261"/>
      <c r="F95" s="223">
        <f>IF(A95&gt;0,$H$6-A95,"")</f>
      </c>
      <c r="G95" s="278"/>
      <c r="H95" s="322"/>
      <c r="I95" s="323">
        <v>1</v>
      </c>
      <c r="J95" s="41">
        <f t="shared" si="10"/>
        <v>0</v>
      </c>
      <c r="K95" s="50"/>
      <c r="L95" s="270">
        <f t="shared" si="11"/>
        <v>0</v>
      </c>
      <c r="M95" s="270">
        <f t="shared" si="3"/>
        <v>0</v>
      </c>
      <c r="N95" s="270">
        <f t="shared" si="4"/>
        <v>0</v>
      </c>
      <c r="O95" s="271">
        <f t="shared" si="5"/>
        <v>0</v>
      </c>
      <c r="P95" s="270">
        <f t="shared" si="6"/>
        <v>0</v>
      </c>
    </row>
    <row r="96" spans="1:16" s="56" customFormat="1" ht="15" customHeight="1">
      <c r="A96" s="267"/>
      <c r="B96" s="44"/>
      <c r="C96" s="287" t="s">
        <v>168</v>
      </c>
      <c r="D96" s="261"/>
      <c r="E96" s="261"/>
      <c r="F96" s="222"/>
      <c r="G96" s="288">
        <v>0.06</v>
      </c>
      <c r="H96" s="266">
        <f>J96*G96</f>
        <v>150</v>
      </c>
      <c r="I96" s="265"/>
      <c r="J96" s="103">
        <f>SUM(J10:J95)</f>
        <v>2500</v>
      </c>
      <c r="L96" s="255">
        <f>SUM(L10:L95)</f>
        <v>0</v>
      </c>
      <c r="M96" s="255">
        <f>SUM(M10:M95)</f>
        <v>0</v>
      </c>
      <c r="N96" s="255">
        <f>SUM(N10:N95)</f>
        <v>0</v>
      </c>
      <c r="O96" s="256">
        <f>SUM(O10:O95)</f>
        <v>0</v>
      </c>
      <c r="P96" s="257">
        <f>SUM(P10:P95)</f>
        <v>2500</v>
      </c>
    </row>
    <row r="97" spans="7:16" ht="15" customHeight="1" thickBot="1">
      <c r="G97" s="438" t="s">
        <v>167</v>
      </c>
      <c r="J97" s="439">
        <f>J96-J98</f>
        <v>2500</v>
      </c>
      <c r="L97" s="258"/>
      <c r="M97" s="258"/>
      <c r="N97" s="258"/>
      <c r="O97" s="258"/>
      <c r="P97" s="272">
        <f>SUM(L96:P96)</f>
        <v>2500</v>
      </c>
    </row>
    <row r="98" spans="7:16" ht="15" customHeight="1">
      <c r="G98" s="278" t="s">
        <v>251</v>
      </c>
      <c r="H98" s="439">
        <f>SUMIF($G$10:$G$92,$G$98,H10:H92)</f>
        <v>0</v>
      </c>
      <c r="I98" s="438" t="e">
        <f>J98/H98</f>
        <v>#DIV/0!</v>
      </c>
      <c r="J98" s="439">
        <f>SUMIF($G$10:$G$92,$G$98,J10:J92)</f>
        <v>0</v>
      </c>
      <c r="P98" s="240"/>
    </row>
  </sheetData>
  <sheetProtection sheet="1"/>
  <mergeCells count="6">
    <mergeCell ref="N6:O6"/>
    <mergeCell ref="H1:J1"/>
    <mergeCell ref="D4:J4"/>
    <mergeCell ref="B9:C9"/>
    <mergeCell ref="G9:H9"/>
    <mergeCell ref="H6:I6"/>
  </mergeCells>
  <printOptions/>
  <pageMargins left="0.7874015748031497" right="0.1968503937007874" top="0.2755905511811024" bottom="0.7874015748031497" header="0.1968503937007874" footer="0.4724409448818898"/>
  <pageSetup horizontalDpi="300" verticalDpi="300" orientation="portrait" paperSize="9" r:id="rId4"/>
  <headerFooter alignWithMargins="0">
    <oddFooter>&amp;RSeite &amp;P/&amp;N</oddFooter>
  </headerFooter>
  <legacyDrawing r:id="rId3"/>
  <oleObjects>
    <oleObject progId="Dokument" shapeId="60458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G49"/>
  <sheetViews>
    <sheetView zoomScalePageLayoutView="0" workbookViewId="0" topLeftCell="A19">
      <selection activeCell="G44" sqref="G44"/>
    </sheetView>
  </sheetViews>
  <sheetFormatPr defaultColWidth="11.421875" defaultRowHeight="12.75"/>
  <cols>
    <col min="1" max="1" width="37.8515625" style="0" customWidth="1"/>
  </cols>
  <sheetData>
    <row r="1" ht="18">
      <c r="A1" s="160" t="str">
        <f>'Eingabe Kundeninfo'!C3</f>
        <v>Muster AG</v>
      </c>
    </row>
    <row r="5" ht="18">
      <c r="A5" s="141" t="s">
        <v>79</v>
      </c>
    </row>
    <row r="7" spans="2:5" ht="12.75">
      <c r="B7" s="527" t="s">
        <v>80</v>
      </c>
      <c r="C7" s="528"/>
      <c r="D7" s="527" t="s">
        <v>81</v>
      </c>
      <c r="E7" s="528"/>
    </row>
    <row r="8" spans="2:5" ht="12.75">
      <c r="B8" s="529" t="str">
        <f>'Eingabe Kundeninfo'!C4</f>
        <v>2011</v>
      </c>
      <c r="C8" s="530"/>
      <c r="D8" s="529">
        <f>B8-1</f>
        <v>2010</v>
      </c>
      <c r="E8" s="530"/>
    </row>
    <row r="9" spans="2:5" ht="12.75">
      <c r="B9" s="142"/>
      <c r="C9" s="143"/>
      <c r="D9" s="142"/>
      <c r="E9" s="143"/>
    </row>
    <row r="10" spans="1:5" s="147" customFormat="1" ht="12.75">
      <c r="A10" s="144" t="s">
        <v>82</v>
      </c>
      <c r="B10" s="145"/>
      <c r="C10" s="146">
        <f>Guthaben!J96</f>
        <v>2500</v>
      </c>
      <c r="D10" s="145"/>
      <c r="E10" s="329"/>
    </row>
    <row r="11" spans="2:5" ht="12.75">
      <c r="B11" s="148"/>
      <c r="C11" s="149"/>
      <c r="D11" s="148"/>
      <c r="E11" s="149"/>
    </row>
    <row r="12" spans="1:5" ht="12.75">
      <c r="A12" t="s">
        <v>83</v>
      </c>
      <c r="B12" s="148"/>
      <c r="C12" s="149"/>
      <c r="D12" s="148"/>
      <c r="E12" s="149"/>
    </row>
    <row r="13" spans="1:5" ht="12.75">
      <c r="A13" s="204" t="s">
        <v>137</v>
      </c>
      <c r="B13" s="148"/>
      <c r="C13" s="149"/>
      <c r="D13" s="148"/>
      <c r="E13" s="149"/>
    </row>
    <row r="14" spans="1:5" ht="12.75">
      <c r="A14" s="294"/>
      <c r="B14" s="295"/>
      <c r="C14" s="149"/>
      <c r="D14" s="295"/>
      <c r="E14" s="149"/>
    </row>
    <row r="15" spans="1:5" ht="12.75">
      <c r="A15" s="328" t="s">
        <v>249</v>
      </c>
      <c r="B15" s="295"/>
      <c r="C15" s="149"/>
      <c r="D15" s="295"/>
      <c r="E15" s="149"/>
    </row>
    <row r="16" spans="1:5" ht="12.75">
      <c r="A16" s="328" t="s">
        <v>248</v>
      </c>
      <c r="B16" s="295"/>
      <c r="C16" s="149"/>
      <c r="D16" s="295"/>
      <c r="E16" s="149"/>
    </row>
    <row r="17" spans="1:5" ht="12.75">
      <c r="A17" s="328" t="s">
        <v>177</v>
      </c>
      <c r="B17" s="295"/>
      <c r="C17" s="149"/>
      <c r="D17" s="295"/>
      <c r="E17" s="149"/>
    </row>
    <row r="18" spans="1:5" ht="12.75">
      <c r="A18" s="328" t="s">
        <v>178</v>
      </c>
      <c r="B18" s="295"/>
      <c r="C18" s="149"/>
      <c r="D18" s="295"/>
      <c r="E18" s="149"/>
    </row>
    <row r="19" spans="1:5" ht="12.75">
      <c r="A19" s="328" t="s">
        <v>179</v>
      </c>
      <c r="B19" s="295"/>
      <c r="C19" s="149"/>
      <c r="D19" s="295"/>
      <c r="E19" s="149"/>
    </row>
    <row r="20" spans="1:5" ht="12.75">
      <c r="A20" s="328" t="s">
        <v>180</v>
      </c>
      <c r="B20" s="295"/>
      <c r="C20" s="149"/>
      <c r="D20" s="295"/>
      <c r="E20" s="149"/>
    </row>
    <row r="21" spans="1:5" ht="12.75">
      <c r="A21" s="328" t="s">
        <v>181</v>
      </c>
      <c r="B21" s="295"/>
      <c r="C21" s="149"/>
      <c r="D21" s="295"/>
      <c r="E21" s="149"/>
    </row>
    <row r="22" spans="1:5" ht="12.75">
      <c r="A22" s="328" t="s">
        <v>182</v>
      </c>
      <c r="B22" s="295"/>
      <c r="C22" s="149"/>
      <c r="D22" s="295"/>
      <c r="E22" s="149"/>
    </row>
    <row r="23" spans="1:5" ht="12.75">
      <c r="A23" s="294"/>
      <c r="B23" s="295"/>
      <c r="C23" s="149"/>
      <c r="D23" s="295"/>
      <c r="E23" s="149"/>
    </row>
    <row r="24" spans="1:5" ht="12.75">
      <c r="A24" s="294"/>
      <c r="B24" s="295"/>
      <c r="C24" s="149"/>
      <c r="D24" s="295"/>
      <c r="E24" s="149"/>
    </row>
    <row r="25" spans="1:5" ht="12.75">
      <c r="A25" s="294"/>
      <c r="B25" s="296"/>
      <c r="C25" s="149"/>
      <c r="D25" s="296"/>
      <c r="E25" s="149"/>
    </row>
    <row r="26" spans="1:5" ht="12.75">
      <c r="A26" t="s">
        <v>84</v>
      </c>
      <c r="B26" s="293">
        <f>SUM(B12:B25)</f>
        <v>0</v>
      </c>
      <c r="C26" s="151">
        <f>-B26</f>
        <v>0</v>
      </c>
      <c r="D26" s="148">
        <f>SUM(D14:D25)</f>
        <v>0</v>
      </c>
      <c r="E26" s="151">
        <f>-D26</f>
        <v>0</v>
      </c>
    </row>
    <row r="27" spans="2:5" ht="12.75">
      <c r="B27" s="148"/>
      <c r="C27" s="149"/>
      <c r="D27" s="148"/>
      <c r="E27" s="149"/>
    </row>
    <row r="28" spans="1:5" s="147" customFormat="1" ht="12.75">
      <c r="A28" s="147" t="s">
        <v>85</v>
      </c>
      <c r="B28" s="152"/>
      <c r="C28" s="153">
        <f>C10+C26</f>
        <v>2500</v>
      </c>
      <c r="D28" s="152"/>
      <c r="E28" s="153">
        <f>E10+E26</f>
        <v>0</v>
      </c>
    </row>
    <row r="29" spans="2:5" ht="12.75">
      <c r="B29" s="148"/>
      <c r="C29" s="149"/>
      <c r="D29" s="148"/>
      <c r="E29" s="149"/>
    </row>
    <row r="30" spans="1:5" ht="12.75">
      <c r="A30" t="s">
        <v>86</v>
      </c>
      <c r="B30" s="150">
        <f>ROUND(((C28*5%)*20),0)/20</f>
        <v>125</v>
      </c>
      <c r="C30" s="149">
        <f>B30</f>
        <v>125</v>
      </c>
      <c r="D30" s="150"/>
      <c r="E30" s="297"/>
    </row>
    <row r="31" spans="1:5" ht="12.75">
      <c r="A31" t="s">
        <v>89</v>
      </c>
      <c r="B31" s="148"/>
      <c r="C31" s="297"/>
      <c r="D31" s="148"/>
      <c r="E31" s="297"/>
    </row>
    <row r="32" spans="1:5" ht="12.75">
      <c r="A32" t="s">
        <v>90</v>
      </c>
      <c r="B32" s="148"/>
      <c r="C32" s="149">
        <f>B26</f>
        <v>0</v>
      </c>
      <c r="D32" s="148"/>
      <c r="E32" s="297"/>
    </row>
    <row r="33" spans="2:5" ht="13.5" thickBot="1">
      <c r="B33" s="148"/>
      <c r="C33" s="149"/>
      <c r="D33" s="148"/>
      <c r="E33" s="149"/>
    </row>
    <row r="34" spans="1:5" s="147" customFormat="1" ht="12.75">
      <c r="A34" s="154" t="s">
        <v>87</v>
      </c>
      <c r="B34" s="155">
        <f>SUM(C30:C32)</f>
        <v>125</v>
      </c>
      <c r="C34" s="156"/>
      <c r="D34" s="155">
        <f>D26+D30</f>
        <v>0</v>
      </c>
      <c r="E34" s="156"/>
    </row>
    <row r="35" spans="1:5" ht="3.75" customHeight="1">
      <c r="A35" s="157"/>
      <c r="B35" s="148"/>
      <c r="C35" s="149"/>
      <c r="D35" s="148"/>
      <c r="E35" s="149"/>
    </row>
    <row r="36" spans="1:5" ht="13.5" thickBot="1">
      <c r="A36" s="158" t="s">
        <v>88</v>
      </c>
      <c r="B36" s="150"/>
      <c r="C36" s="146">
        <v>15147</v>
      </c>
      <c r="D36" s="150"/>
      <c r="E36" s="151"/>
    </row>
    <row r="37" spans="2:5" ht="12.75">
      <c r="B37" s="159"/>
      <c r="C37" s="159"/>
      <c r="D37" s="159"/>
      <c r="E37" s="159"/>
    </row>
    <row r="38" spans="2:5" ht="12.75">
      <c r="B38" s="159"/>
      <c r="C38" s="159"/>
      <c r="D38" s="159"/>
      <c r="E38" s="159"/>
    </row>
    <row r="39" ht="18">
      <c r="A39" s="160" t="s">
        <v>138</v>
      </c>
    </row>
    <row r="40" ht="13.5" thickBot="1"/>
    <row r="41" spans="1:7" ht="13.5" thickBot="1">
      <c r="A41" s="213" t="s">
        <v>139</v>
      </c>
      <c r="B41" s="214" t="s">
        <v>140</v>
      </c>
      <c r="C41" s="224" t="s">
        <v>141</v>
      </c>
      <c r="D41" s="227" t="s">
        <v>142</v>
      </c>
      <c r="E41" s="229" t="s">
        <v>143</v>
      </c>
      <c r="F41" s="227" t="s">
        <v>144</v>
      </c>
      <c r="G41" s="231" t="s">
        <v>145</v>
      </c>
    </row>
    <row r="42" spans="1:7" ht="12.75">
      <c r="A42" s="157"/>
      <c r="B42" s="210"/>
      <c r="C42" s="205"/>
      <c r="D42" s="142"/>
      <c r="E42" s="210"/>
      <c r="F42" s="142"/>
      <c r="G42" s="232"/>
    </row>
    <row r="43" spans="1:7" ht="12.75">
      <c r="A43" s="206" t="s">
        <v>146</v>
      </c>
      <c r="B43" s="215">
        <f>SUM(C43:G43)</f>
        <v>2500</v>
      </c>
      <c r="C43" s="235">
        <f>Guthaben!L96</f>
        <v>0</v>
      </c>
      <c r="D43" s="236">
        <f>Guthaben!M96</f>
        <v>0</v>
      </c>
      <c r="E43" s="237">
        <f>Guthaben!N96</f>
        <v>0</v>
      </c>
      <c r="F43" s="236">
        <f>Guthaben!O96</f>
        <v>0</v>
      </c>
      <c r="G43" s="259">
        <f>Guthaben!P96</f>
        <v>2500</v>
      </c>
    </row>
    <row r="44" spans="1:7" ht="12.75">
      <c r="A44" s="238" t="s">
        <v>163</v>
      </c>
      <c r="B44" s="215">
        <f>SUM(C44:G44)</f>
        <v>0</v>
      </c>
      <c r="C44" s="298"/>
      <c r="D44" s="299"/>
      <c r="E44" s="300"/>
      <c r="F44" s="299"/>
      <c r="G44" s="301"/>
    </row>
    <row r="45" spans="1:7" ht="12.75">
      <c r="A45" s="206" t="s">
        <v>147</v>
      </c>
      <c r="B45" s="216">
        <f aca="true" t="shared" si="0" ref="B45:G45">SUM(B43:B44)</f>
        <v>2500</v>
      </c>
      <c r="C45" s="225">
        <f t="shared" si="0"/>
        <v>0</v>
      </c>
      <c r="D45" s="225">
        <f t="shared" si="0"/>
        <v>0</v>
      </c>
      <c r="E45" s="216">
        <f t="shared" si="0"/>
        <v>0</v>
      </c>
      <c r="F45" s="225">
        <f t="shared" si="0"/>
        <v>0</v>
      </c>
      <c r="G45" s="217">
        <f t="shared" si="0"/>
        <v>2500</v>
      </c>
    </row>
    <row r="46" spans="1:7" ht="12.75">
      <c r="A46" s="157"/>
      <c r="B46" s="210"/>
      <c r="C46" s="205"/>
      <c r="D46" s="142"/>
      <c r="E46" s="210"/>
      <c r="F46" s="142"/>
      <c r="G46" s="232"/>
    </row>
    <row r="47" spans="1:7" ht="13.5" thickBot="1">
      <c r="A47" s="207" t="s">
        <v>148</v>
      </c>
      <c r="B47" s="210"/>
      <c r="C47" s="306">
        <v>0.05</v>
      </c>
      <c r="D47" s="230">
        <v>0.05</v>
      </c>
      <c r="E47" s="211">
        <v>0.2</v>
      </c>
      <c r="F47" s="230">
        <v>0.5</v>
      </c>
      <c r="G47" s="233">
        <v>1</v>
      </c>
    </row>
    <row r="48" spans="1:7" ht="13.5" thickBot="1">
      <c r="A48" s="207" t="s">
        <v>149</v>
      </c>
      <c r="B48" s="260">
        <f>SUM(C48:G48)</f>
        <v>2500</v>
      </c>
      <c r="C48" s="307">
        <f>C45*C47</f>
        <v>0</v>
      </c>
      <c r="D48" s="307">
        <f>D45*D47</f>
        <v>0</v>
      </c>
      <c r="E48" s="279">
        <f>(E45*E47)+(E44*-1)</f>
        <v>0</v>
      </c>
      <c r="F48" s="280">
        <f>(F45*F47)+(F44*-1)</f>
        <v>0</v>
      </c>
      <c r="G48" s="281">
        <f>G45+(G44*-1)</f>
        <v>2500</v>
      </c>
    </row>
    <row r="49" spans="1:7" ht="13.5" thickBot="1">
      <c r="A49" s="208"/>
      <c r="B49" s="212"/>
      <c r="C49" s="226"/>
      <c r="D49" s="228"/>
      <c r="E49" s="212"/>
      <c r="F49" s="228"/>
      <c r="G49" s="234"/>
    </row>
  </sheetData>
  <sheetProtection sheet="1"/>
  <mergeCells count="4">
    <mergeCell ref="B7:C7"/>
    <mergeCell ref="D7:E7"/>
    <mergeCell ref="B8:C8"/>
    <mergeCell ref="D8:E8"/>
  </mergeCells>
  <printOptions/>
  <pageMargins left="0.7874015748031497" right="0.7874015748031497" top="0.31" bottom="0.4" header="0.16" footer="0.15"/>
  <pageSetup horizontalDpi="600" verticalDpi="600" orientation="landscape" paperSize="9" r:id="rId4"/>
  <rowBreaks count="1" manualBreakCount="1">
    <brk id="37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indexed="34"/>
  </sheetPr>
  <dimension ref="A1:K57"/>
  <sheetViews>
    <sheetView showGridLines="0" zoomScaleSheetLayoutView="125" zoomScalePageLayoutView="0" workbookViewId="0" topLeftCell="A1">
      <selection activeCell="C5" sqref="C5"/>
    </sheetView>
  </sheetViews>
  <sheetFormatPr defaultColWidth="11.421875" defaultRowHeight="15" customHeight="1"/>
  <cols>
    <col min="1" max="1" width="9.7109375" style="62" customWidth="1"/>
    <col min="2" max="2" width="0.85546875" style="62" customWidth="1"/>
    <col min="3" max="3" width="35.28125" style="63" customWidth="1"/>
    <col min="4" max="4" width="7.140625" style="64" customWidth="1"/>
    <col min="5" max="5" width="7.140625" style="65" customWidth="1"/>
    <col min="6" max="6" width="3.421875" style="65" customWidth="1"/>
    <col min="7" max="7" width="9.57421875" style="65" customWidth="1"/>
    <col min="8" max="8" width="7.7109375" style="65" customWidth="1"/>
    <col min="9" max="9" width="12.140625" style="63" customWidth="1"/>
    <col min="10" max="16384" width="11.421875" style="63" customWidth="1"/>
  </cols>
  <sheetData>
    <row r="1" spans="1:9" s="4" customFormat="1" ht="90" customHeight="1">
      <c r="A1" s="2"/>
      <c r="B1" s="2"/>
      <c r="C1" s="3"/>
      <c r="D1" s="3"/>
      <c r="E1" s="3"/>
      <c r="F1" s="3"/>
      <c r="G1" s="515"/>
      <c r="H1" s="515"/>
      <c r="I1" s="515"/>
    </row>
    <row r="2" spans="1:9" s="4" customFormat="1" ht="4.5" customHeight="1">
      <c r="A2" s="5"/>
      <c r="B2" s="6"/>
      <c r="C2" s="7"/>
      <c r="D2" s="8"/>
      <c r="E2" s="8"/>
      <c r="F2" s="8"/>
      <c r="G2" s="8"/>
      <c r="H2" s="8"/>
      <c r="I2" s="9"/>
    </row>
    <row r="3" spans="1:9" s="13" customFormat="1" ht="15" customHeight="1">
      <c r="A3" s="10" t="s">
        <v>11</v>
      </c>
      <c r="B3" s="11"/>
      <c r="C3" s="12" t="str">
        <f>'Eingabe Kundeninfo'!C3</f>
        <v>Muster AG</v>
      </c>
      <c r="D3" s="16"/>
      <c r="E3" s="16"/>
      <c r="F3" s="16"/>
      <c r="G3" s="100"/>
      <c r="H3" s="100"/>
      <c r="I3" s="19"/>
    </row>
    <row r="4" spans="1:9" s="13" customFormat="1" ht="15" customHeight="1">
      <c r="A4" s="10" t="s">
        <v>12</v>
      </c>
      <c r="B4" s="11"/>
      <c r="C4" s="14" t="str">
        <f>'Eingabe Kundeninfo'!C4</f>
        <v>2011</v>
      </c>
      <c r="D4" s="516" t="s">
        <v>172</v>
      </c>
      <c r="E4" s="517"/>
      <c r="F4" s="517"/>
      <c r="G4" s="517"/>
      <c r="H4" s="517"/>
      <c r="I4" s="518"/>
    </row>
    <row r="5" spans="1:9" s="13" customFormat="1" ht="15" customHeight="1">
      <c r="A5" s="10" t="s">
        <v>3</v>
      </c>
      <c r="B5" s="11"/>
      <c r="C5" s="15">
        <f>'Eingabe Kundeninfo'!C5</f>
        <v>40908</v>
      </c>
      <c r="D5" s="16"/>
      <c r="E5" s="17" t="s">
        <v>22</v>
      </c>
      <c r="F5" s="17" t="str">
        <f>'Eingabe Kundeninfo'!C6</f>
        <v>B. Mustermann</v>
      </c>
      <c r="H5" s="18"/>
      <c r="I5" s="19"/>
    </row>
    <row r="6" spans="1:9" s="13" customFormat="1" ht="4.5" customHeight="1">
      <c r="A6" s="20"/>
      <c r="B6" s="21"/>
      <c r="C6" s="22"/>
      <c r="D6" s="23"/>
      <c r="E6" s="23"/>
      <c r="F6" s="23"/>
      <c r="G6" s="23"/>
      <c r="H6" s="23"/>
      <c r="I6" s="22"/>
    </row>
    <row r="7" spans="1:2" s="25" customFormat="1" ht="8.25" customHeight="1">
      <c r="A7" s="24"/>
      <c r="B7" s="24"/>
    </row>
    <row r="8" spans="1:11" s="33" customFormat="1" ht="30" customHeight="1">
      <c r="A8" s="26" t="s">
        <v>3</v>
      </c>
      <c r="B8" s="523" t="s">
        <v>1</v>
      </c>
      <c r="C8" s="524"/>
      <c r="D8" s="68" t="s">
        <v>42</v>
      </c>
      <c r="E8" s="69" t="s">
        <v>40</v>
      </c>
      <c r="F8" s="525" t="s">
        <v>16</v>
      </c>
      <c r="G8" s="524"/>
      <c r="H8" s="31" t="s">
        <v>19</v>
      </c>
      <c r="I8" s="31" t="s">
        <v>4</v>
      </c>
      <c r="J8" s="32"/>
      <c r="K8" s="32"/>
    </row>
    <row r="9" spans="1:9" s="42" customFormat="1" ht="15" customHeight="1">
      <c r="A9" s="75"/>
      <c r="B9" s="35"/>
      <c r="C9" s="221" t="s">
        <v>160</v>
      </c>
      <c r="D9" s="37"/>
      <c r="E9" s="102"/>
      <c r="F9" s="38"/>
      <c r="G9" s="39"/>
      <c r="H9" s="40"/>
      <c r="I9" s="105"/>
    </row>
    <row r="10" spans="1:10" s="42" customFormat="1" ht="15" customHeight="1">
      <c r="A10" s="43"/>
      <c r="B10" s="44"/>
      <c r="C10" s="203" t="s">
        <v>161</v>
      </c>
      <c r="D10" s="45"/>
      <c r="E10" s="102"/>
      <c r="F10" s="46"/>
      <c r="G10" s="39"/>
      <c r="H10" s="48"/>
      <c r="I10" s="105"/>
      <c r="J10" s="50"/>
    </row>
    <row r="11" spans="1:10" s="42" customFormat="1" ht="15" customHeight="1">
      <c r="A11" s="43"/>
      <c r="B11" s="44"/>
      <c r="C11" s="203" t="s">
        <v>304</v>
      </c>
      <c r="D11" s="45"/>
      <c r="E11" s="102"/>
      <c r="F11" s="46"/>
      <c r="G11" s="39"/>
      <c r="H11" s="48"/>
      <c r="I11" s="105">
        <f aca="true" t="shared" si="0" ref="I11:I49">ROUND(((G11*H11)*20),0)/20</f>
        <v>0</v>
      </c>
      <c r="J11" s="50"/>
    </row>
    <row r="12" spans="1:10" s="42" customFormat="1" ht="15" customHeight="1">
      <c r="A12" s="267"/>
      <c r="B12" s="364"/>
      <c r="C12" s="365"/>
      <c r="D12" s="366"/>
      <c r="E12" s="261"/>
      <c r="F12" s="264"/>
      <c r="G12" s="263"/>
      <c r="H12" s="265"/>
      <c r="I12" s="105">
        <f t="shared" si="0"/>
        <v>0</v>
      </c>
      <c r="J12" s="50"/>
    </row>
    <row r="13" spans="1:10" s="42" customFormat="1" ht="15" customHeight="1">
      <c r="A13" s="267">
        <v>39399</v>
      </c>
      <c r="B13" s="364"/>
      <c r="C13" s="367" t="s">
        <v>250</v>
      </c>
      <c r="D13" s="366">
        <v>6002</v>
      </c>
      <c r="E13" s="261"/>
      <c r="F13" s="278" t="s">
        <v>167</v>
      </c>
      <c r="G13" s="263">
        <v>-1974.85</v>
      </c>
      <c r="H13" s="265">
        <v>1</v>
      </c>
      <c r="I13" s="105">
        <f t="shared" si="0"/>
        <v>-1974.85</v>
      </c>
      <c r="J13" s="50"/>
    </row>
    <row r="14" spans="1:10" s="42" customFormat="1" ht="15" customHeight="1">
      <c r="A14" s="267">
        <v>39709</v>
      </c>
      <c r="B14" s="364"/>
      <c r="C14" s="367" t="s">
        <v>183</v>
      </c>
      <c r="D14" s="366">
        <v>21060</v>
      </c>
      <c r="E14" s="261"/>
      <c r="F14" s="278" t="s">
        <v>167</v>
      </c>
      <c r="G14" s="263">
        <v>885.9</v>
      </c>
      <c r="H14" s="265">
        <v>1</v>
      </c>
      <c r="I14" s="105">
        <f t="shared" si="0"/>
        <v>885.9</v>
      </c>
      <c r="J14" s="50"/>
    </row>
    <row r="15" spans="1:10" s="42" customFormat="1" ht="15" customHeight="1">
      <c r="A15" s="267">
        <v>39692</v>
      </c>
      <c r="B15" s="364"/>
      <c r="C15" s="367" t="s">
        <v>184</v>
      </c>
      <c r="D15" s="366">
        <v>4750</v>
      </c>
      <c r="E15" s="261"/>
      <c r="F15" s="278" t="s">
        <v>167</v>
      </c>
      <c r="G15" s="263">
        <v>20</v>
      </c>
      <c r="H15" s="265">
        <v>1</v>
      </c>
      <c r="I15" s="105">
        <f t="shared" si="0"/>
        <v>20</v>
      </c>
      <c r="J15" s="50"/>
    </row>
    <row r="16" spans="1:10" s="42" customFormat="1" ht="15" customHeight="1">
      <c r="A16" s="267">
        <v>39692</v>
      </c>
      <c r="B16" s="364"/>
      <c r="C16" s="367" t="s">
        <v>185</v>
      </c>
      <c r="D16" s="366">
        <v>4750</v>
      </c>
      <c r="E16" s="261"/>
      <c r="F16" s="278" t="s">
        <v>167</v>
      </c>
      <c r="G16" s="263">
        <v>20</v>
      </c>
      <c r="H16" s="265">
        <v>1</v>
      </c>
      <c r="I16" s="105">
        <f t="shared" si="0"/>
        <v>20</v>
      </c>
      <c r="J16" s="50"/>
    </row>
    <row r="17" spans="1:10" s="42" customFormat="1" ht="15" customHeight="1">
      <c r="A17" s="267">
        <v>39393</v>
      </c>
      <c r="B17" s="364"/>
      <c r="C17" s="367" t="s">
        <v>186</v>
      </c>
      <c r="D17" s="366">
        <v>4750</v>
      </c>
      <c r="E17" s="261"/>
      <c r="F17" s="278" t="s">
        <v>167</v>
      </c>
      <c r="G17" s="263">
        <v>30</v>
      </c>
      <c r="H17" s="265">
        <v>1</v>
      </c>
      <c r="I17" s="105">
        <f t="shared" si="0"/>
        <v>30</v>
      </c>
      <c r="J17" s="50"/>
    </row>
    <row r="18" spans="1:10" s="42" customFormat="1" ht="15" customHeight="1">
      <c r="A18" s="267">
        <v>39697</v>
      </c>
      <c r="B18" s="364"/>
      <c r="C18" s="367" t="s">
        <v>187</v>
      </c>
      <c r="D18" s="366">
        <v>2010</v>
      </c>
      <c r="E18" s="261"/>
      <c r="F18" s="278" t="s">
        <v>167</v>
      </c>
      <c r="G18" s="263">
        <v>4655.9</v>
      </c>
      <c r="H18" s="265">
        <v>1</v>
      </c>
      <c r="I18" s="105">
        <f t="shared" si="0"/>
        <v>4655.9</v>
      </c>
      <c r="J18" s="50"/>
    </row>
    <row r="19" spans="1:10" s="42" customFormat="1" ht="15" customHeight="1">
      <c r="A19" s="267">
        <v>39681</v>
      </c>
      <c r="B19" s="364"/>
      <c r="C19" s="367" t="s">
        <v>188</v>
      </c>
      <c r="D19" s="366">
        <v>21056</v>
      </c>
      <c r="E19" s="261"/>
      <c r="F19" s="278" t="s">
        <v>167</v>
      </c>
      <c r="G19" s="263">
        <v>4000</v>
      </c>
      <c r="H19" s="265">
        <v>1</v>
      </c>
      <c r="I19" s="105">
        <f t="shared" si="0"/>
        <v>4000</v>
      </c>
      <c r="J19" s="50"/>
    </row>
    <row r="20" spans="1:9" s="42" customFormat="1" ht="15" customHeight="1">
      <c r="A20" s="267">
        <v>39721</v>
      </c>
      <c r="B20" s="364"/>
      <c r="C20" s="367" t="s">
        <v>189</v>
      </c>
      <c r="D20" s="366">
        <v>4058</v>
      </c>
      <c r="E20" s="261"/>
      <c r="F20" s="278" t="s">
        <v>167</v>
      </c>
      <c r="G20" s="263">
        <v>1280</v>
      </c>
      <c r="H20" s="265">
        <v>1</v>
      </c>
      <c r="I20" s="105">
        <f t="shared" si="0"/>
        <v>1280</v>
      </c>
    </row>
    <row r="21" spans="1:9" s="42" customFormat="1" ht="15" customHeight="1">
      <c r="A21" s="267">
        <v>39712</v>
      </c>
      <c r="B21" s="364"/>
      <c r="C21" s="367" t="s">
        <v>190</v>
      </c>
      <c r="D21" s="366">
        <v>4720</v>
      </c>
      <c r="E21" s="261"/>
      <c r="F21" s="278" t="s">
        <v>167</v>
      </c>
      <c r="G21" s="263">
        <v>184</v>
      </c>
      <c r="H21" s="265">
        <v>1</v>
      </c>
      <c r="I21" s="105">
        <f t="shared" si="0"/>
        <v>184</v>
      </c>
    </row>
    <row r="22" spans="1:10" s="42" customFormat="1" ht="15" customHeight="1">
      <c r="A22" s="267">
        <v>39717</v>
      </c>
      <c r="B22" s="364"/>
      <c r="C22" s="367" t="s">
        <v>191</v>
      </c>
      <c r="D22" s="366">
        <v>21057</v>
      </c>
      <c r="E22" s="261"/>
      <c r="F22" s="278" t="s">
        <v>167</v>
      </c>
      <c r="G22" s="263">
        <v>132.25</v>
      </c>
      <c r="H22" s="265">
        <v>1</v>
      </c>
      <c r="I22" s="105">
        <f t="shared" si="0"/>
        <v>132.25</v>
      </c>
      <c r="J22" s="51"/>
    </row>
    <row r="23" spans="1:9" s="42" customFormat="1" ht="15" customHeight="1">
      <c r="A23" s="267">
        <v>39414</v>
      </c>
      <c r="B23" s="364"/>
      <c r="C23" s="367" t="s">
        <v>192</v>
      </c>
      <c r="D23" s="366">
        <v>4710</v>
      </c>
      <c r="E23" s="261"/>
      <c r="F23" s="278" t="s">
        <v>167</v>
      </c>
      <c r="G23" s="263">
        <v>41.5</v>
      </c>
      <c r="H23" s="265">
        <v>1</v>
      </c>
      <c r="I23" s="105">
        <f t="shared" si="0"/>
        <v>41.5</v>
      </c>
    </row>
    <row r="24" spans="1:9" s="42" customFormat="1" ht="15" customHeight="1">
      <c r="A24" s="267">
        <v>39706</v>
      </c>
      <c r="B24" s="364"/>
      <c r="C24" s="367" t="s">
        <v>193</v>
      </c>
      <c r="D24" s="366">
        <v>21054</v>
      </c>
      <c r="E24" s="261"/>
      <c r="F24" s="278" t="s">
        <v>167</v>
      </c>
      <c r="G24" s="263">
        <v>2014</v>
      </c>
      <c r="H24" s="265">
        <v>1</v>
      </c>
      <c r="I24" s="105">
        <f t="shared" si="0"/>
        <v>2014</v>
      </c>
    </row>
    <row r="25" spans="1:9" s="53" customFormat="1" ht="15" customHeight="1">
      <c r="A25" s="368"/>
      <c r="B25" s="369"/>
      <c r="C25" s="370"/>
      <c r="D25" s="371"/>
      <c r="E25" s="261"/>
      <c r="F25" s="372"/>
      <c r="G25" s="263"/>
      <c r="H25" s="373"/>
      <c r="I25" s="105">
        <f t="shared" si="0"/>
        <v>0</v>
      </c>
    </row>
    <row r="26" spans="1:9" s="42" customFormat="1" ht="15" customHeight="1">
      <c r="A26" s="267"/>
      <c r="B26" s="364"/>
      <c r="C26" s="370"/>
      <c r="D26" s="366"/>
      <c r="E26" s="261"/>
      <c r="F26" s="264"/>
      <c r="G26" s="263"/>
      <c r="H26" s="265"/>
      <c r="I26" s="105">
        <f t="shared" si="0"/>
        <v>0</v>
      </c>
    </row>
    <row r="27" spans="1:9" s="42" customFormat="1" ht="15" customHeight="1">
      <c r="A27" s="267"/>
      <c r="B27" s="364"/>
      <c r="C27" s="365"/>
      <c r="D27" s="366"/>
      <c r="E27" s="261"/>
      <c r="F27" s="264"/>
      <c r="G27" s="263"/>
      <c r="H27" s="265"/>
      <c r="I27" s="105">
        <f t="shared" si="0"/>
        <v>0</v>
      </c>
    </row>
    <row r="28" spans="1:9" s="42" customFormat="1" ht="15" customHeight="1">
      <c r="A28" s="267"/>
      <c r="B28" s="364"/>
      <c r="C28" s="365"/>
      <c r="D28" s="374"/>
      <c r="E28" s="261"/>
      <c r="F28" s="375"/>
      <c r="G28" s="263"/>
      <c r="H28" s="265"/>
      <c r="I28" s="105">
        <f t="shared" si="0"/>
        <v>0</v>
      </c>
    </row>
    <row r="29" spans="1:9" s="42" customFormat="1" ht="15" customHeight="1">
      <c r="A29" s="267"/>
      <c r="B29" s="364"/>
      <c r="C29" s="365"/>
      <c r="D29" s="366"/>
      <c r="E29" s="261"/>
      <c r="F29" s="264"/>
      <c r="G29" s="263"/>
      <c r="H29" s="265"/>
      <c r="I29" s="105">
        <f t="shared" si="0"/>
        <v>0</v>
      </c>
    </row>
    <row r="30" spans="1:9" s="42" customFormat="1" ht="15" customHeight="1">
      <c r="A30" s="267"/>
      <c r="B30" s="364"/>
      <c r="C30" s="365"/>
      <c r="D30" s="366"/>
      <c r="E30" s="261"/>
      <c r="F30" s="264"/>
      <c r="G30" s="263"/>
      <c r="H30" s="265"/>
      <c r="I30" s="105">
        <f t="shared" si="0"/>
        <v>0</v>
      </c>
    </row>
    <row r="31" spans="1:9" s="42" customFormat="1" ht="15" customHeight="1">
      <c r="A31" s="267"/>
      <c r="B31" s="364"/>
      <c r="C31" s="365"/>
      <c r="D31" s="366"/>
      <c r="E31" s="261"/>
      <c r="F31" s="264"/>
      <c r="G31" s="263"/>
      <c r="H31" s="265"/>
      <c r="I31" s="105">
        <f t="shared" si="0"/>
        <v>0</v>
      </c>
    </row>
    <row r="32" spans="1:10" s="42" customFormat="1" ht="15" customHeight="1">
      <c r="A32" s="267"/>
      <c r="B32" s="364"/>
      <c r="C32" s="365"/>
      <c r="D32" s="366"/>
      <c r="E32" s="261"/>
      <c r="F32" s="264"/>
      <c r="G32" s="263"/>
      <c r="H32" s="265"/>
      <c r="I32" s="105">
        <f t="shared" si="0"/>
        <v>0</v>
      </c>
      <c r="J32" s="54"/>
    </row>
    <row r="33" spans="1:10" s="42" customFormat="1" ht="15" customHeight="1">
      <c r="A33" s="267"/>
      <c r="B33" s="364"/>
      <c r="C33" s="365"/>
      <c r="D33" s="366"/>
      <c r="E33" s="261"/>
      <c r="F33" s="264"/>
      <c r="G33" s="263"/>
      <c r="H33" s="265"/>
      <c r="I33" s="105">
        <f t="shared" si="0"/>
        <v>0</v>
      </c>
      <c r="J33" s="54"/>
    </row>
    <row r="34" spans="1:10" s="42" customFormat="1" ht="15" customHeight="1">
      <c r="A34" s="267"/>
      <c r="B34" s="364"/>
      <c r="C34" s="365"/>
      <c r="D34" s="366"/>
      <c r="E34" s="261"/>
      <c r="F34" s="264"/>
      <c r="G34" s="263"/>
      <c r="H34" s="265"/>
      <c r="I34" s="105">
        <f t="shared" si="0"/>
        <v>0</v>
      </c>
      <c r="J34" s="54"/>
    </row>
    <row r="35" spans="1:10" s="42" customFormat="1" ht="15" customHeight="1">
      <c r="A35" s="267"/>
      <c r="B35" s="364"/>
      <c r="C35" s="365"/>
      <c r="D35" s="366"/>
      <c r="E35" s="261"/>
      <c r="F35" s="264"/>
      <c r="G35" s="263"/>
      <c r="H35" s="265"/>
      <c r="I35" s="105">
        <f t="shared" si="0"/>
        <v>0</v>
      </c>
      <c r="J35" s="54"/>
    </row>
    <row r="36" spans="1:10" s="42" customFormat="1" ht="15" customHeight="1">
      <c r="A36" s="267"/>
      <c r="B36" s="364"/>
      <c r="C36" s="365"/>
      <c r="D36" s="366"/>
      <c r="E36" s="261"/>
      <c r="F36" s="264"/>
      <c r="G36" s="263"/>
      <c r="H36" s="265"/>
      <c r="I36" s="105">
        <f t="shared" si="0"/>
        <v>0</v>
      </c>
      <c r="J36" s="54"/>
    </row>
    <row r="37" spans="1:10" s="42" customFormat="1" ht="15" customHeight="1">
      <c r="A37" s="267"/>
      <c r="B37" s="364"/>
      <c r="C37" s="365"/>
      <c r="D37" s="366"/>
      <c r="E37" s="261"/>
      <c r="F37" s="264"/>
      <c r="G37" s="263"/>
      <c r="H37" s="265"/>
      <c r="I37" s="105">
        <f t="shared" si="0"/>
        <v>0</v>
      </c>
      <c r="J37" s="54"/>
    </row>
    <row r="38" spans="1:10" s="42" customFormat="1" ht="15" customHeight="1">
      <c r="A38" s="267"/>
      <c r="B38" s="364"/>
      <c r="C38" s="365"/>
      <c r="D38" s="366"/>
      <c r="E38" s="261"/>
      <c r="F38" s="264"/>
      <c r="G38" s="263"/>
      <c r="H38" s="265"/>
      <c r="I38" s="105">
        <f t="shared" si="0"/>
        <v>0</v>
      </c>
      <c r="J38" s="54"/>
    </row>
    <row r="39" spans="1:10" s="42" customFormat="1" ht="15" customHeight="1">
      <c r="A39" s="267"/>
      <c r="B39" s="364"/>
      <c r="C39" s="365"/>
      <c r="D39" s="366"/>
      <c r="E39" s="261"/>
      <c r="F39" s="264"/>
      <c r="G39" s="263"/>
      <c r="H39" s="265"/>
      <c r="I39" s="105">
        <f t="shared" si="0"/>
        <v>0</v>
      </c>
      <c r="J39" s="54"/>
    </row>
    <row r="40" spans="1:10" s="42" customFormat="1" ht="15" customHeight="1">
      <c r="A40" s="267"/>
      <c r="B40" s="364"/>
      <c r="C40" s="365"/>
      <c r="D40" s="366"/>
      <c r="E40" s="261"/>
      <c r="F40" s="264"/>
      <c r="G40" s="263"/>
      <c r="H40" s="265"/>
      <c r="I40" s="105">
        <f t="shared" si="0"/>
        <v>0</v>
      </c>
      <c r="J40" s="54"/>
    </row>
    <row r="41" spans="1:10" s="42" customFormat="1" ht="15" customHeight="1">
      <c r="A41" s="267"/>
      <c r="B41" s="364"/>
      <c r="C41" s="365"/>
      <c r="D41" s="366"/>
      <c r="E41" s="261"/>
      <c r="F41" s="264"/>
      <c r="G41" s="263"/>
      <c r="H41" s="265"/>
      <c r="I41" s="105">
        <f t="shared" si="0"/>
        <v>0</v>
      </c>
      <c r="J41" s="54"/>
    </row>
    <row r="42" spans="1:10" s="42" customFormat="1" ht="15" customHeight="1">
      <c r="A42" s="267"/>
      <c r="B42" s="364"/>
      <c r="C42" s="365"/>
      <c r="D42" s="366"/>
      <c r="E42" s="261"/>
      <c r="F42" s="264"/>
      <c r="G42" s="263"/>
      <c r="H42" s="265"/>
      <c r="I42" s="105">
        <f t="shared" si="0"/>
        <v>0</v>
      </c>
      <c r="J42" s="54"/>
    </row>
    <row r="43" spans="1:10" s="42" customFormat="1" ht="15" customHeight="1">
      <c r="A43" s="267"/>
      <c r="B43" s="364"/>
      <c r="C43" s="365"/>
      <c r="D43" s="366"/>
      <c r="E43" s="261"/>
      <c r="F43" s="264"/>
      <c r="G43" s="263"/>
      <c r="H43" s="265"/>
      <c r="I43" s="105">
        <f t="shared" si="0"/>
        <v>0</v>
      </c>
      <c r="J43" s="54"/>
    </row>
    <row r="44" spans="1:10" s="42" customFormat="1" ht="15" customHeight="1">
      <c r="A44" s="267"/>
      <c r="B44" s="364"/>
      <c r="C44" s="377"/>
      <c r="D44" s="366"/>
      <c r="E44" s="261"/>
      <c r="F44" s="264"/>
      <c r="G44" s="263"/>
      <c r="H44" s="265"/>
      <c r="I44" s="105">
        <f t="shared" si="0"/>
        <v>0</v>
      </c>
      <c r="J44" s="54"/>
    </row>
    <row r="45" spans="1:9" s="56" customFormat="1" ht="15" customHeight="1">
      <c r="A45" s="267"/>
      <c r="B45" s="364"/>
      <c r="C45" s="377"/>
      <c r="D45" s="366"/>
      <c r="E45" s="261"/>
      <c r="F45" s="264"/>
      <c r="G45" s="263"/>
      <c r="H45" s="265"/>
      <c r="I45" s="105">
        <f t="shared" si="0"/>
        <v>0</v>
      </c>
    </row>
    <row r="46" spans="1:9" s="56" customFormat="1" ht="15" customHeight="1">
      <c r="A46" s="267"/>
      <c r="B46" s="364"/>
      <c r="C46" s="377"/>
      <c r="D46" s="366"/>
      <c r="E46" s="261"/>
      <c r="F46" s="264"/>
      <c r="G46" s="263"/>
      <c r="H46" s="265"/>
      <c r="I46" s="105">
        <f t="shared" si="0"/>
        <v>0</v>
      </c>
    </row>
    <row r="47" spans="1:9" s="56" customFormat="1" ht="15" customHeight="1">
      <c r="A47" s="267"/>
      <c r="B47" s="364"/>
      <c r="C47" s="377"/>
      <c r="D47" s="366"/>
      <c r="E47" s="261"/>
      <c r="F47" s="264"/>
      <c r="G47" s="263"/>
      <c r="H47" s="265"/>
      <c r="I47" s="105">
        <f t="shared" si="0"/>
        <v>0</v>
      </c>
    </row>
    <row r="48" spans="1:9" s="56" customFormat="1" ht="15" customHeight="1">
      <c r="A48" s="267"/>
      <c r="B48" s="364"/>
      <c r="C48" s="377"/>
      <c r="D48" s="366"/>
      <c r="E48" s="261"/>
      <c r="F48" s="264"/>
      <c r="G48" s="263"/>
      <c r="H48" s="265"/>
      <c r="I48" s="105">
        <f t="shared" si="0"/>
        <v>0</v>
      </c>
    </row>
    <row r="49" spans="1:9" s="56" customFormat="1" ht="15" customHeight="1">
      <c r="A49" s="267"/>
      <c r="B49" s="364"/>
      <c r="C49" s="377"/>
      <c r="D49" s="366"/>
      <c r="E49" s="261"/>
      <c r="F49" s="264"/>
      <c r="G49" s="263"/>
      <c r="H49" s="265"/>
      <c r="I49" s="106">
        <f t="shared" si="0"/>
        <v>0</v>
      </c>
    </row>
    <row r="50" spans="1:9" s="56" customFormat="1" ht="15" customHeight="1" thickBot="1">
      <c r="A50" s="43"/>
      <c r="B50" s="44"/>
      <c r="C50" s="55"/>
      <c r="D50" s="45"/>
      <c r="E50" s="45"/>
      <c r="F50" s="46"/>
      <c r="G50" s="47"/>
      <c r="H50" s="48"/>
      <c r="I50" s="57">
        <f>SUM(I9:I49)</f>
        <v>11288.7</v>
      </c>
    </row>
    <row r="51" spans="1:8" s="58" customFormat="1" ht="15" customHeight="1">
      <c r="A51" s="32"/>
      <c r="B51" s="32"/>
      <c r="D51" s="32"/>
      <c r="E51" s="59"/>
      <c r="F51" s="59"/>
      <c r="G51" s="59"/>
      <c r="H51" s="60"/>
    </row>
    <row r="52" spans="1:8" s="58" customFormat="1" ht="15" customHeight="1">
      <c r="A52" s="32"/>
      <c r="B52" s="32"/>
      <c r="D52" s="32"/>
      <c r="E52" s="59"/>
      <c r="F52" s="59"/>
      <c r="G52" s="59"/>
      <c r="H52" s="60"/>
    </row>
    <row r="53" spans="1:8" s="58" customFormat="1" ht="15" customHeight="1">
      <c r="A53" s="32"/>
      <c r="B53" s="32"/>
      <c r="D53" s="32"/>
      <c r="E53" s="59"/>
      <c r="F53" s="59"/>
      <c r="G53" s="59"/>
      <c r="H53" s="60"/>
    </row>
    <row r="54" spans="1:8" s="33" customFormat="1" ht="15" customHeight="1">
      <c r="A54" s="61"/>
      <c r="B54" s="61"/>
      <c r="D54" s="32"/>
      <c r="E54" s="58"/>
      <c r="F54" s="58"/>
      <c r="G54" s="58"/>
      <c r="H54" s="60"/>
    </row>
    <row r="55" ht="15" customHeight="1">
      <c r="H55" s="66"/>
    </row>
    <row r="56" ht="15" customHeight="1">
      <c r="H56" s="66"/>
    </row>
    <row r="57" ht="15" customHeight="1">
      <c r="H57" s="66"/>
    </row>
  </sheetData>
  <sheetProtection sheet="1"/>
  <mergeCells count="4">
    <mergeCell ref="B8:C8"/>
    <mergeCell ref="F8:G8"/>
    <mergeCell ref="D4:I4"/>
    <mergeCell ref="G1:I1"/>
  </mergeCells>
  <printOptions/>
  <pageMargins left="0.5905511811023623" right="0.1968503937007874" top="0.1968503937007874" bottom="0.3937007874015748" header="0.31496062992125984" footer="0.31496062992125984"/>
  <pageSetup fitToHeight="2" horizontalDpi="300" verticalDpi="300" orientation="portrait" paperSize="9" r:id="rId3"/>
  <legacyDrawing r:id="rId2"/>
  <oleObjects>
    <oleObject progId="Dokument" shapeId="60458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K57"/>
  <sheetViews>
    <sheetView zoomScalePageLayoutView="0" workbookViewId="0" topLeftCell="A7">
      <selection activeCell="A14" sqref="A14"/>
    </sheetView>
  </sheetViews>
  <sheetFormatPr defaultColWidth="11.421875" defaultRowHeight="15" customHeight="1"/>
  <cols>
    <col min="1" max="1" width="9.7109375" style="62" customWidth="1"/>
    <col min="2" max="2" width="0.85546875" style="62" customWidth="1"/>
    <col min="3" max="3" width="35.28125" style="63" customWidth="1"/>
    <col min="4" max="4" width="7.140625" style="64" customWidth="1"/>
    <col min="5" max="5" width="7.140625" style="65" customWidth="1"/>
    <col min="6" max="6" width="3.421875" style="65" customWidth="1"/>
    <col min="7" max="7" width="9.57421875" style="65" customWidth="1"/>
    <col min="8" max="8" width="7.7109375" style="65" customWidth="1"/>
    <col min="9" max="9" width="12.140625" style="63" customWidth="1"/>
    <col min="10" max="16384" width="11.421875" style="63" customWidth="1"/>
  </cols>
  <sheetData>
    <row r="1" spans="1:9" s="4" customFormat="1" ht="90" customHeight="1">
      <c r="A1" s="2"/>
      <c r="B1" s="2"/>
      <c r="C1" s="3"/>
      <c r="D1" s="3"/>
      <c r="E1" s="3"/>
      <c r="F1" s="3"/>
      <c r="G1" s="515"/>
      <c r="H1" s="515"/>
      <c r="I1" s="515"/>
    </row>
    <row r="2" spans="1:9" s="4" customFormat="1" ht="4.5" customHeight="1">
      <c r="A2" s="5"/>
      <c r="B2" s="6"/>
      <c r="C2" s="7"/>
      <c r="D2" s="8"/>
      <c r="E2" s="8"/>
      <c r="F2" s="8"/>
      <c r="G2" s="8"/>
      <c r="H2" s="8"/>
      <c r="I2" s="9"/>
    </row>
    <row r="3" spans="1:9" s="13" customFormat="1" ht="15" customHeight="1">
      <c r="A3" s="10" t="s">
        <v>11</v>
      </c>
      <c r="B3" s="11"/>
      <c r="C3" s="12" t="str">
        <f>'Eingabe Kundeninfo'!C3</f>
        <v>Muster AG</v>
      </c>
      <c r="D3" s="16"/>
      <c r="E3" s="16"/>
      <c r="F3" s="16"/>
      <c r="G3" s="100"/>
      <c r="H3" s="100"/>
      <c r="I3" s="19"/>
    </row>
    <row r="4" spans="1:9" s="13" customFormat="1" ht="15" customHeight="1">
      <c r="A4" s="10" t="s">
        <v>12</v>
      </c>
      <c r="B4" s="11"/>
      <c r="C4" s="14" t="str">
        <f>'Eingabe Kundeninfo'!C4</f>
        <v>2011</v>
      </c>
      <c r="D4" s="516" t="s">
        <v>153</v>
      </c>
      <c r="E4" s="517"/>
      <c r="F4" s="517"/>
      <c r="G4" s="517"/>
      <c r="H4" s="517"/>
      <c r="I4" s="518"/>
    </row>
    <row r="5" spans="1:9" s="13" customFormat="1" ht="15" customHeight="1">
      <c r="A5" s="10" t="s">
        <v>3</v>
      </c>
      <c r="B5" s="11"/>
      <c r="C5" s="15">
        <f>'Eingabe Kundeninfo'!C5</f>
        <v>40908</v>
      </c>
      <c r="D5" s="16"/>
      <c r="E5" s="17" t="s">
        <v>22</v>
      </c>
      <c r="F5" s="17" t="str">
        <f>'Eingabe Kundeninfo'!C6</f>
        <v>B. Mustermann</v>
      </c>
      <c r="H5" s="18"/>
      <c r="I5" s="19"/>
    </row>
    <row r="6" spans="1:9" s="13" customFormat="1" ht="4.5" customHeight="1">
      <c r="A6" s="20"/>
      <c r="B6" s="21"/>
      <c r="C6" s="22"/>
      <c r="D6" s="23"/>
      <c r="E6" s="23"/>
      <c r="F6" s="23"/>
      <c r="G6" s="23"/>
      <c r="H6" s="23"/>
      <c r="I6" s="22"/>
    </row>
    <row r="7" spans="1:2" s="25" customFormat="1" ht="8.25" customHeight="1">
      <c r="A7" s="24"/>
      <c r="B7" s="24"/>
    </row>
    <row r="8" spans="1:11" s="33" customFormat="1" ht="30" customHeight="1">
      <c r="A8" s="26" t="s">
        <v>3</v>
      </c>
      <c r="B8" s="523" t="s">
        <v>1</v>
      </c>
      <c r="C8" s="524"/>
      <c r="D8" s="68" t="s">
        <v>155</v>
      </c>
      <c r="E8" s="69" t="s">
        <v>40</v>
      </c>
      <c r="F8" s="525" t="s">
        <v>16</v>
      </c>
      <c r="G8" s="524"/>
      <c r="H8" s="31" t="s">
        <v>19</v>
      </c>
      <c r="I8" s="31" t="s">
        <v>4</v>
      </c>
      <c r="J8" s="32"/>
      <c r="K8" s="32"/>
    </row>
    <row r="9" spans="1:9" s="42" customFormat="1" ht="15" customHeight="1">
      <c r="A9" s="75"/>
      <c r="B9" s="35"/>
      <c r="C9" s="104"/>
      <c r="D9" s="37"/>
      <c r="E9" s="102"/>
      <c r="F9" s="38"/>
      <c r="G9" s="39"/>
      <c r="H9" s="40"/>
      <c r="I9" s="105"/>
    </row>
    <row r="10" spans="1:10" s="42" customFormat="1" ht="15" customHeight="1">
      <c r="A10" s="43"/>
      <c r="B10" s="44"/>
      <c r="C10" s="219" t="s">
        <v>154</v>
      </c>
      <c r="D10" s="45"/>
      <c r="E10" s="102"/>
      <c r="F10" s="46"/>
      <c r="G10" s="39"/>
      <c r="H10" s="48"/>
      <c r="I10" s="105"/>
      <c r="J10" s="50"/>
    </row>
    <row r="11" spans="1:10" s="42" customFormat="1" ht="15" customHeight="1">
      <c r="A11" s="43"/>
      <c r="B11" s="44"/>
      <c r="C11" s="203" t="s">
        <v>156</v>
      </c>
      <c r="D11" s="45"/>
      <c r="E11" s="102"/>
      <c r="F11" s="46"/>
      <c r="G11" s="39"/>
      <c r="H11" s="48"/>
      <c r="I11" s="105">
        <f aca="true" t="shared" si="0" ref="I11:I49">ROUND(((G11*H11)*20),0)/20</f>
        <v>0</v>
      </c>
      <c r="J11" s="50"/>
    </row>
    <row r="12" spans="1:10" s="42" customFormat="1" ht="15" customHeight="1">
      <c r="A12" s="43"/>
      <c r="B12" s="44"/>
      <c r="C12" s="203" t="s">
        <v>157</v>
      </c>
      <c r="D12" s="45"/>
      <c r="E12" s="102"/>
      <c r="F12" s="46"/>
      <c r="G12" s="39"/>
      <c r="H12" s="48"/>
      <c r="I12" s="105">
        <f t="shared" si="0"/>
        <v>0</v>
      </c>
      <c r="J12" s="50"/>
    </row>
    <row r="13" spans="1:10" s="42" customFormat="1" ht="15" customHeight="1">
      <c r="A13" s="267"/>
      <c r="B13" s="364"/>
      <c r="C13" s="365"/>
      <c r="D13" s="366"/>
      <c r="E13" s="261"/>
      <c r="F13" s="264"/>
      <c r="G13" s="263"/>
      <c r="H13" s="265"/>
      <c r="I13" s="105">
        <f t="shared" si="0"/>
        <v>0</v>
      </c>
      <c r="J13" s="50"/>
    </row>
    <row r="14" spans="1:10" s="42" customFormat="1" ht="15" customHeight="1">
      <c r="A14" s="267"/>
      <c r="B14" s="364"/>
      <c r="C14" s="367"/>
      <c r="D14" s="366"/>
      <c r="E14" s="261"/>
      <c r="F14" s="278"/>
      <c r="G14" s="263"/>
      <c r="H14" s="265"/>
      <c r="I14" s="105">
        <f t="shared" si="0"/>
        <v>0</v>
      </c>
      <c r="J14" s="50"/>
    </row>
    <row r="15" spans="1:10" s="42" customFormat="1" ht="15" customHeight="1">
      <c r="A15" s="267"/>
      <c r="B15" s="364"/>
      <c r="C15" s="367"/>
      <c r="D15" s="366"/>
      <c r="E15" s="261"/>
      <c r="F15" s="278"/>
      <c r="G15" s="263"/>
      <c r="H15" s="265"/>
      <c r="I15" s="105">
        <f t="shared" si="0"/>
        <v>0</v>
      </c>
      <c r="J15" s="50"/>
    </row>
    <row r="16" spans="1:10" s="42" customFormat="1" ht="15" customHeight="1">
      <c r="A16" s="267"/>
      <c r="B16" s="364"/>
      <c r="C16" s="367"/>
      <c r="D16" s="366"/>
      <c r="E16" s="261"/>
      <c r="F16" s="278"/>
      <c r="G16" s="263"/>
      <c r="H16" s="265"/>
      <c r="I16" s="105">
        <f t="shared" si="0"/>
        <v>0</v>
      </c>
      <c r="J16" s="50"/>
    </row>
    <row r="17" spans="1:10" s="42" customFormat="1" ht="11.25">
      <c r="A17" s="267"/>
      <c r="B17" s="364"/>
      <c r="C17" s="367"/>
      <c r="D17" s="366"/>
      <c r="E17" s="261"/>
      <c r="F17" s="278"/>
      <c r="G17" s="263"/>
      <c r="H17" s="265"/>
      <c r="I17" s="105">
        <f t="shared" si="0"/>
        <v>0</v>
      </c>
      <c r="J17" s="50"/>
    </row>
    <row r="18" spans="1:10" s="42" customFormat="1" ht="11.25">
      <c r="A18" s="267"/>
      <c r="B18" s="364"/>
      <c r="C18" s="367"/>
      <c r="D18" s="366"/>
      <c r="E18" s="261"/>
      <c r="F18" s="278"/>
      <c r="G18" s="263"/>
      <c r="H18" s="265"/>
      <c r="I18" s="105">
        <f t="shared" si="0"/>
        <v>0</v>
      </c>
      <c r="J18" s="50"/>
    </row>
    <row r="19" spans="1:10" s="42" customFormat="1" ht="11.25">
      <c r="A19" s="267"/>
      <c r="B19" s="364"/>
      <c r="C19" s="367"/>
      <c r="D19" s="366"/>
      <c r="E19" s="261"/>
      <c r="F19" s="278"/>
      <c r="G19" s="263"/>
      <c r="H19" s="265"/>
      <c r="I19" s="105">
        <f t="shared" si="0"/>
        <v>0</v>
      </c>
      <c r="J19" s="50"/>
    </row>
    <row r="20" spans="1:9" s="42" customFormat="1" ht="11.25">
      <c r="A20" s="267"/>
      <c r="B20" s="364"/>
      <c r="C20" s="367"/>
      <c r="D20" s="366"/>
      <c r="E20" s="261"/>
      <c r="F20" s="278"/>
      <c r="G20" s="263"/>
      <c r="H20" s="265"/>
      <c r="I20" s="105">
        <f t="shared" si="0"/>
        <v>0</v>
      </c>
    </row>
    <row r="21" spans="1:9" s="42" customFormat="1" ht="11.25">
      <c r="A21" s="267"/>
      <c r="B21" s="364"/>
      <c r="C21" s="365"/>
      <c r="D21" s="366"/>
      <c r="E21" s="261"/>
      <c r="F21" s="264"/>
      <c r="G21" s="263"/>
      <c r="H21" s="265"/>
      <c r="I21" s="105">
        <f t="shared" si="0"/>
        <v>0</v>
      </c>
    </row>
    <row r="22" spans="1:10" s="42" customFormat="1" ht="11.25">
      <c r="A22" s="267"/>
      <c r="B22" s="364"/>
      <c r="C22" s="365"/>
      <c r="D22" s="366"/>
      <c r="E22" s="261"/>
      <c r="F22" s="264"/>
      <c r="G22" s="263"/>
      <c r="H22" s="265"/>
      <c r="I22" s="105">
        <f t="shared" si="0"/>
        <v>0</v>
      </c>
      <c r="J22" s="51"/>
    </row>
    <row r="23" spans="1:9" s="42" customFormat="1" ht="11.25">
      <c r="A23" s="267"/>
      <c r="B23" s="364"/>
      <c r="C23" s="365"/>
      <c r="D23" s="366"/>
      <c r="E23" s="261"/>
      <c r="F23" s="264"/>
      <c r="G23" s="263"/>
      <c r="H23" s="265"/>
      <c r="I23" s="105">
        <f t="shared" si="0"/>
        <v>0</v>
      </c>
    </row>
    <row r="24" spans="1:9" s="42" customFormat="1" ht="11.25">
      <c r="A24" s="267"/>
      <c r="B24" s="364"/>
      <c r="C24" s="365"/>
      <c r="D24" s="366"/>
      <c r="E24" s="261"/>
      <c r="F24" s="264"/>
      <c r="G24" s="263"/>
      <c r="H24" s="265"/>
      <c r="I24" s="105">
        <f t="shared" si="0"/>
        <v>0</v>
      </c>
    </row>
    <row r="25" spans="1:9" s="53" customFormat="1" ht="11.25">
      <c r="A25" s="368"/>
      <c r="B25" s="369"/>
      <c r="C25" s="370"/>
      <c r="D25" s="371"/>
      <c r="E25" s="261"/>
      <c r="F25" s="372"/>
      <c r="G25" s="263"/>
      <c r="H25" s="373"/>
      <c r="I25" s="105">
        <f t="shared" si="0"/>
        <v>0</v>
      </c>
    </row>
    <row r="26" spans="1:9" s="42" customFormat="1" ht="11.25">
      <c r="A26" s="267"/>
      <c r="B26" s="364"/>
      <c r="C26" s="370"/>
      <c r="D26" s="366"/>
      <c r="E26" s="261"/>
      <c r="F26" s="264"/>
      <c r="G26" s="263"/>
      <c r="H26" s="265"/>
      <c r="I26" s="105">
        <f t="shared" si="0"/>
        <v>0</v>
      </c>
    </row>
    <row r="27" spans="1:9" s="42" customFormat="1" ht="11.25">
      <c r="A27" s="267"/>
      <c r="B27" s="364"/>
      <c r="C27" s="365"/>
      <c r="D27" s="366"/>
      <c r="E27" s="261"/>
      <c r="F27" s="264"/>
      <c r="G27" s="263"/>
      <c r="H27" s="265"/>
      <c r="I27" s="105">
        <f t="shared" si="0"/>
        <v>0</v>
      </c>
    </row>
    <row r="28" spans="1:9" s="42" customFormat="1" ht="11.25">
      <c r="A28" s="267"/>
      <c r="B28" s="364"/>
      <c r="C28" s="365"/>
      <c r="D28" s="374"/>
      <c r="E28" s="261"/>
      <c r="F28" s="375"/>
      <c r="G28" s="263"/>
      <c r="H28" s="265"/>
      <c r="I28" s="105">
        <f t="shared" si="0"/>
        <v>0</v>
      </c>
    </row>
    <row r="29" spans="1:9" s="42" customFormat="1" ht="11.25">
      <c r="A29" s="267"/>
      <c r="B29" s="364"/>
      <c r="C29" s="365"/>
      <c r="D29" s="366"/>
      <c r="E29" s="261"/>
      <c r="F29" s="264"/>
      <c r="G29" s="263"/>
      <c r="H29" s="265"/>
      <c r="I29" s="106">
        <f t="shared" si="0"/>
        <v>0</v>
      </c>
    </row>
    <row r="30" spans="1:9" s="42" customFormat="1" ht="12" thickBot="1">
      <c r="A30" s="267"/>
      <c r="B30" s="364"/>
      <c r="C30" s="365"/>
      <c r="D30" s="366"/>
      <c r="E30" s="261"/>
      <c r="F30" s="264"/>
      <c r="G30" s="263"/>
      <c r="H30" s="265"/>
      <c r="I30" s="283">
        <f>SUM(I11:I29)</f>
        <v>0</v>
      </c>
    </row>
    <row r="31" spans="1:9" s="42" customFormat="1" ht="11.25">
      <c r="A31" s="267"/>
      <c r="B31" s="364"/>
      <c r="C31" s="365"/>
      <c r="D31" s="366"/>
      <c r="E31" s="261"/>
      <c r="F31" s="264"/>
      <c r="G31" s="263"/>
      <c r="H31" s="265"/>
      <c r="I31" s="105">
        <f t="shared" si="0"/>
        <v>0</v>
      </c>
    </row>
    <row r="32" spans="1:10" s="42" customFormat="1" ht="15.75">
      <c r="A32" s="267"/>
      <c r="B32" s="364"/>
      <c r="C32" s="376" t="s">
        <v>158</v>
      </c>
      <c r="D32" s="366"/>
      <c r="E32" s="261"/>
      <c r="F32" s="264"/>
      <c r="G32" s="263"/>
      <c r="H32" s="265"/>
      <c r="I32" s="105">
        <f t="shared" si="0"/>
        <v>0</v>
      </c>
      <c r="J32" s="54"/>
    </row>
    <row r="33" spans="1:10" s="42" customFormat="1" ht="11.25">
      <c r="A33" s="267"/>
      <c r="B33" s="364"/>
      <c r="C33" s="367" t="s">
        <v>159</v>
      </c>
      <c r="D33" s="366"/>
      <c r="E33" s="261"/>
      <c r="F33" s="264"/>
      <c r="G33" s="263"/>
      <c r="H33" s="265"/>
      <c r="I33" s="105">
        <f t="shared" si="0"/>
        <v>0</v>
      </c>
      <c r="J33" s="54"/>
    </row>
    <row r="34" spans="1:10" s="42" customFormat="1" ht="11.25">
      <c r="A34" s="267"/>
      <c r="B34" s="364"/>
      <c r="C34" s="365"/>
      <c r="D34" s="366"/>
      <c r="E34" s="261"/>
      <c r="F34" s="264"/>
      <c r="G34" s="263"/>
      <c r="H34" s="265"/>
      <c r="I34" s="105">
        <f t="shared" si="0"/>
        <v>0</v>
      </c>
      <c r="J34" s="54"/>
    </row>
    <row r="35" spans="1:10" s="42" customFormat="1" ht="11.25">
      <c r="A35" s="267"/>
      <c r="B35" s="364"/>
      <c r="C35" s="367"/>
      <c r="D35" s="366"/>
      <c r="E35" s="261"/>
      <c r="F35" s="264"/>
      <c r="G35" s="263"/>
      <c r="H35" s="265"/>
      <c r="I35" s="105">
        <f t="shared" si="0"/>
        <v>0</v>
      </c>
      <c r="J35" s="54"/>
    </row>
    <row r="36" spans="1:10" s="42" customFormat="1" ht="11.25">
      <c r="A36" s="267"/>
      <c r="B36" s="364"/>
      <c r="C36" s="365"/>
      <c r="D36" s="366"/>
      <c r="E36" s="261"/>
      <c r="F36" s="264"/>
      <c r="G36" s="263"/>
      <c r="H36" s="265"/>
      <c r="I36" s="105">
        <f t="shared" si="0"/>
        <v>0</v>
      </c>
      <c r="J36" s="54"/>
    </row>
    <row r="37" spans="1:10" s="42" customFormat="1" ht="11.25">
      <c r="A37" s="267"/>
      <c r="B37" s="364"/>
      <c r="C37" s="365"/>
      <c r="D37" s="366"/>
      <c r="E37" s="261"/>
      <c r="F37" s="264"/>
      <c r="G37" s="263"/>
      <c r="H37" s="265"/>
      <c r="I37" s="105">
        <f t="shared" si="0"/>
        <v>0</v>
      </c>
      <c r="J37" s="54"/>
    </row>
    <row r="38" spans="1:10" s="42" customFormat="1" ht="11.25">
      <c r="A38" s="267"/>
      <c r="B38" s="364"/>
      <c r="C38" s="365"/>
      <c r="D38" s="366"/>
      <c r="E38" s="261"/>
      <c r="F38" s="264"/>
      <c r="G38" s="263"/>
      <c r="H38" s="265"/>
      <c r="I38" s="105">
        <f t="shared" si="0"/>
        <v>0</v>
      </c>
      <c r="J38" s="54"/>
    </row>
    <row r="39" spans="1:10" s="42" customFormat="1" ht="11.25">
      <c r="A39" s="267"/>
      <c r="B39" s="364"/>
      <c r="C39" s="365"/>
      <c r="D39" s="366"/>
      <c r="E39" s="261"/>
      <c r="F39" s="264"/>
      <c r="G39" s="263"/>
      <c r="H39" s="265"/>
      <c r="I39" s="105">
        <f t="shared" si="0"/>
        <v>0</v>
      </c>
      <c r="J39" s="54"/>
    </row>
    <row r="40" spans="1:10" s="42" customFormat="1" ht="11.25">
      <c r="A40" s="267"/>
      <c r="B40" s="364"/>
      <c r="C40" s="365"/>
      <c r="D40" s="366"/>
      <c r="E40" s="261"/>
      <c r="F40" s="264"/>
      <c r="G40" s="263"/>
      <c r="H40" s="265"/>
      <c r="I40" s="105">
        <f t="shared" si="0"/>
        <v>0</v>
      </c>
      <c r="J40" s="54"/>
    </row>
    <row r="41" spans="1:10" s="42" customFormat="1" ht="11.25">
      <c r="A41" s="267"/>
      <c r="B41" s="364"/>
      <c r="C41" s="365"/>
      <c r="D41" s="366"/>
      <c r="E41" s="261"/>
      <c r="F41" s="264"/>
      <c r="G41" s="263"/>
      <c r="H41" s="265"/>
      <c r="I41" s="105">
        <f t="shared" si="0"/>
        <v>0</v>
      </c>
      <c r="J41" s="54"/>
    </row>
    <row r="42" spans="1:10" s="42" customFormat="1" ht="11.25">
      <c r="A42" s="267"/>
      <c r="B42" s="364"/>
      <c r="C42" s="365"/>
      <c r="D42" s="366"/>
      <c r="E42" s="261"/>
      <c r="F42" s="264"/>
      <c r="G42" s="263"/>
      <c r="H42" s="265"/>
      <c r="I42" s="105">
        <f t="shared" si="0"/>
        <v>0</v>
      </c>
      <c r="J42" s="54"/>
    </row>
    <row r="43" spans="1:10" s="42" customFormat="1" ht="11.25">
      <c r="A43" s="267"/>
      <c r="B43" s="364"/>
      <c r="C43" s="365"/>
      <c r="D43" s="366"/>
      <c r="E43" s="261"/>
      <c r="F43" s="264"/>
      <c r="G43" s="263"/>
      <c r="H43" s="265"/>
      <c r="I43" s="105">
        <f t="shared" si="0"/>
        <v>0</v>
      </c>
      <c r="J43" s="54"/>
    </row>
    <row r="44" spans="1:10" s="42" customFormat="1" ht="11.25">
      <c r="A44" s="267"/>
      <c r="B44" s="364"/>
      <c r="C44" s="377"/>
      <c r="D44" s="366"/>
      <c r="E44" s="261"/>
      <c r="F44" s="264"/>
      <c r="G44" s="263"/>
      <c r="H44" s="265"/>
      <c r="I44" s="105">
        <f t="shared" si="0"/>
        <v>0</v>
      </c>
      <c r="J44" s="54"/>
    </row>
    <row r="45" spans="1:9" s="56" customFormat="1" ht="11.25">
      <c r="A45" s="267"/>
      <c r="B45" s="364"/>
      <c r="C45" s="377"/>
      <c r="D45" s="366"/>
      <c r="E45" s="261"/>
      <c r="F45" s="264"/>
      <c r="G45" s="263"/>
      <c r="H45" s="265"/>
      <c r="I45" s="105">
        <f t="shared" si="0"/>
        <v>0</v>
      </c>
    </row>
    <row r="46" spans="1:9" s="56" customFormat="1" ht="11.25">
      <c r="A46" s="267"/>
      <c r="B46" s="364"/>
      <c r="C46" s="377"/>
      <c r="D46" s="366"/>
      <c r="E46" s="261"/>
      <c r="F46" s="264"/>
      <c r="G46" s="263"/>
      <c r="H46" s="265"/>
      <c r="I46" s="105">
        <f t="shared" si="0"/>
        <v>0</v>
      </c>
    </row>
    <row r="47" spans="1:9" s="56" customFormat="1" ht="11.25">
      <c r="A47" s="267"/>
      <c r="B47" s="364"/>
      <c r="C47" s="377"/>
      <c r="D47" s="366"/>
      <c r="E47" s="261"/>
      <c r="F47" s="264"/>
      <c r="G47" s="263"/>
      <c r="H47" s="265"/>
      <c r="I47" s="106">
        <f t="shared" si="0"/>
        <v>0</v>
      </c>
    </row>
    <row r="48" spans="1:9" s="56" customFormat="1" ht="12" thickBot="1">
      <c r="A48" s="267"/>
      <c r="B48" s="364"/>
      <c r="C48" s="377"/>
      <c r="D48" s="366"/>
      <c r="E48" s="261"/>
      <c r="F48" s="264"/>
      <c r="G48" s="263"/>
      <c r="H48" s="265"/>
      <c r="I48" s="282">
        <f>SUM(I31:I47)</f>
        <v>0</v>
      </c>
    </row>
    <row r="49" spans="1:9" s="56" customFormat="1" ht="11.25">
      <c r="A49" s="267"/>
      <c r="B49" s="364"/>
      <c r="C49" s="377"/>
      <c r="D49" s="366"/>
      <c r="E49" s="261"/>
      <c r="F49" s="264"/>
      <c r="G49" s="263"/>
      <c r="H49" s="265"/>
      <c r="I49" s="106">
        <f t="shared" si="0"/>
        <v>0</v>
      </c>
    </row>
    <row r="50" spans="1:9" s="56" customFormat="1" ht="12" thickBot="1">
      <c r="A50" s="267"/>
      <c r="B50" s="364"/>
      <c r="C50" s="377"/>
      <c r="D50" s="366"/>
      <c r="E50" s="366"/>
      <c r="F50" s="264"/>
      <c r="G50" s="266"/>
      <c r="H50" s="265"/>
      <c r="I50" s="57">
        <f>I30+I48</f>
        <v>0</v>
      </c>
    </row>
    <row r="51" spans="1:8" s="58" customFormat="1" ht="12.75">
      <c r="A51" s="32"/>
      <c r="B51" s="32"/>
      <c r="D51" s="32"/>
      <c r="E51" s="59"/>
      <c r="F51" s="59"/>
      <c r="G51" s="59"/>
      <c r="H51" s="60"/>
    </row>
    <row r="52" spans="1:8" s="58" customFormat="1" ht="12.75">
      <c r="A52" s="32"/>
      <c r="B52" s="32"/>
      <c r="D52" s="32"/>
      <c r="E52" s="59"/>
      <c r="F52" s="59"/>
      <c r="G52" s="59"/>
      <c r="H52" s="60"/>
    </row>
    <row r="53" spans="1:8" s="58" customFormat="1" ht="12.75">
      <c r="A53" s="32"/>
      <c r="B53" s="32"/>
      <c r="D53" s="32"/>
      <c r="E53" s="59"/>
      <c r="F53" s="59"/>
      <c r="G53" s="59"/>
      <c r="H53" s="60"/>
    </row>
    <row r="54" spans="1:8" s="33" customFormat="1" ht="12.75">
      <c r="A54" s="61"/>
      <c r="B54" s="61"/>
      <c r="D54" s="32"/>
      <c r="E54" s="58"/>
      <c r="F54" s="58"/>
      <c r="G54" s="58"/>
      <c r="H54" s="60"/>
    </row>
    <row r="55" ht="12.75">
      <c r="H55" s="66"/>
    </row>
    <row r="56" ht="12.75">
      <c r="H56" s="66"/>
    </row>
    <row r="57" ht="12.75">
      <c r="H57" s="66"/>
    </row>
  </sheetData>
  <sheetProtection sheet="1"/>
  <mergeCells count="4">
    <mergeCell ref="G1:I1"/>
    <mergeCell ref="D4:I4"/>
    <mergeCell ref="B8:C8"/>
    <mergeCell ref="F8:G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3"/>
  <legacyDrawing r:id="rId2"/>
  <oleObjects>
    <oleObject progId="Dokument" shapeId="60458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indexed="22"/>
  </sheetPr>
  <dimension ref="A1:I89"/>
  <sheetViews>
    <sheetView zoomScale="125" zoomScaleNormal="125" zoomScalePageLayoutView="0" workbookViewId="0" topLeftCell="A1">
      <selection activeCell="C1" sqref="C1"/>
    </sheetView>
  </sheetViews>
  <sheetFormatPr defaultColWidth="11.421875" defaultRowHeight="15" customHeight="1"/>
  <cols>
    <col min="1" max="1" width="9.8515625" style="62" customWidth="1"/>
    <col min="2" max="2" width="0.85546875" style="62" customWidth="1"/>
    <col min="3" max="3" width="22.7109375" style="63" customWidth="1"/>
    <col min="4" max="4" width="12.57421875" style="63" customWidth="1"/>
    <col min="5" max="5" width="5.7109375" style="64" customWidth="1"/>
    <col min="6" max="6" width="6.7109375" style="65" customWidth="1"/>
    <col min="7" max="7" width="12.7109375" style="65" customWidth="1"/>
    <col min="8" max="8" width="8.7109375" style="65" customWidth="1"/>
    <col min="9" max="9" width="12.7109375" style="117" customWidth="1"/>
    <col min="10" max="16384" width="11.421875" style="63" customWidth="1"/>
  </cols>
  <sheetData>
    <row r="1" spans="1:9" s="4" customFormat="1" ht="86.25" customHeight="1">
      <c r="A1" s="2"/>
      <c r="B1" s="2"/>
      <c r="C1" s="496" t="s">
        <v>306</v>
      </c>
      <c r="D1" s="3"/>
      <c r="E1" s="3"/>
      <c r="F1" s="3"/>
      <c r="G1" s="515"/>
      <c r="H1" s="515"/>
      <c r="I1" s="515"/>
    </row>
    <row r="2" spans="1:9" s="4" customFormat="1" ht="4.5" customHeight="1">
      <c r="A2" s="5"/>
      <c r="B2" s="6"/>
      <c r="C2" s="107"/>
      <c r="D2" s="7"/>
      <c r="E2" s="8"/>
      <c r="F2" s="8"/>
      <c r="G2" s="8"/>
      <c r="H2" s="8"/>
      <c r="I2" s="108"/>
    </row>
    <row r="3" spans="1:9" s="13" customFormat="1" ht="15" customHeight="1">
      <c r="A3" s="10" t="s">
        <v>11</v>
      </c>
      <c r="B3" s="11"/>
      <c r="C3" s="109" t="str">
        <f>'Eingabe Kundeninfo'!C3</f>
        <v>Muster AG</v>
      </c>
      <c r="D3" s="12"/>
      <c r="E3" s="506" t="s">
        <v>199</v>
      </c>
      <c r="F3" s="517"/>
      <c r="G3" s="517"/>
      <c r="H3" s="517"/>
      <c r="I3" s="518"/>
    </row>
    <row r="4" spans="1:9" s="13" customFormat="1" ht="15" customHeight="1">
      <c r="A4" s="10" t="s">
        <v>12</v>
      </c>
      <c r="B4" s="11"/>
      <c r="C4" s="110" t="str">
        <f>'Eingabe Kundeninfo'!C4</f>
        <v>2011</v>
      </c>
      <c r="D4" s="14"/>
      <c r="E4" s="520" t="s">
        <v>43</v>
      </c>
      <c r="F4" s="521"/>
      <c r="G4" s="521"/>
      <c r="H4" s="521"/>
      <c r="I4" s="522"/>
    </row>
    <row r="5" spans="1:9" s="13" customFormat="1" ht="15" customHeight="1">
      <c r="A5" s="10" t="s">
        <v>3</v>
      </c>
      <c r="B5" s="11"/>
      <c r="C5" s="17">
        <f>'Eingabe Kundeninfo'!C5</f>
        <v>40908</v>
      </c>
      <c r="D5" s="15"/>
      <c r="E5" s="16"/>
      <c r="F5" s="17" t="s">
        <v>21</v>
      </c>
      <c r="G5" s="67" t="str">
        <f>'Eingabe Kundeninfo'!C6</f>
        <v>B. Mustermann</v>
      </c>
      <c r="H5" s="15"/>
      <c r="I5" s="111"/>
    </row>
    <row r="6" spans="1:9" s="13" customFormat="1" ht="4.5" customHeight="1">
      <c r="A6" s="20"/>
      <c r="B6" s="21"/>
      <c r="C6" s="23"/>
      <c r="D6" s="22"/>
      <c r="E6" s="23"/>
      <c r="F6" s="23"/>
      <c r="G6" s="23"/>
      <c r="H6" s="23"/>
      <c r="I6" s="112"/>
    </row>
    <row r="7" spans="1:9" s="25" customFormat="1" ht="8.25" customHeight="1">
      <c r="A7" s="24"/>
      <c r="B7" s="24"/>
      <c r="I7" s="113"/>
    </row>
    <row r="8" spans="1:9" s="33" customFormat="1" ht="30" customHeight="1">
      <c r="A8" s="114" t="s">
        <v>27</v>
      </c>
      <c r="B8" s="523" t="s">
        <v>24</v>
      </c>
      <c r="C8" s="524"/>
      <c r="D8" s="523" t="s">
        <v>17</v>
      </c>
      <c r="E8" s="524"/>
      <c r="F8" s="29" t="s">
        <v>26</v>
      </c>
      <c r="G8" s="69" t="s">
        <v>25</v>
      </c>
      <c r="H8" s="30" t="s">
        <v>30</v>
      </c>
      <c r="I8" s="115" t="s">
        <v>4</v>
      </c>
    </row>
    <row r="9" spans="1:9" s="42" customFormat="1" ht="15" customHeight="1">
      <c r="A9" s="34"/>
      <c r="B9" s="35"/>
      <c r="C9" s="101"/>
      <c r="D9" s="504"/>
      <c r="E9" s="505"/>
      <c r="F9" s="37"/>
      <c r="G9" s="39"/>
      <c r="H9" s="40"/>
      <c r="I9" s="105">
        <f>IF(G9="","",G9*H9)</f>
      </c>
    </row>
    <row r="10" spans="1:9" s="42" customFormat="1" ht="15" customHeight="1">
      <c r="A10" s="267"/>
      <c r="B10" s="364"/>
      <c r="C10" s="367" t="s">
        <v>176</v>
      </c>
      <c r="D10" s="533"/>
      <c r="E10" s="532"/>
      <c r="F10" s="378"/>
      <c r="G10" s="266">
        <v>20</v>
      </c>
      <c r="H10" s="265">
        <f>384.5/50</f>
        <v>7.69</v>
      </c>
      <c r="I10" s="105">
        <f aca="true" t="shared" si="0" ref="I10:I48">IF(G10="","",G10*H10)</f>
        <v>153.8</v>
      </c>
    </row>
    <row r="11" spans="1:9" s="42" customFormat="1" ht="15" customHeight="1">
      <c r="A11" s="267"/>
      <c r="B11" s="364"/>
      <c r="C11" s="367" t="s">
        <v>183</v>
      </c>
      <c r="D11" s="533"/>
      <c r="E11" s="532"/>
      <c r="F11" s="366"/>
      <c r="G11" s="266">
        <v>20</v>
      </c>
      <c r="H11" s="265">
        <v>2.4</v>
      </c>
      <c r="I11" s="105">
        <f t="shared" si="0"/>
        <v>48</v>
      </c>
    </row>
    <row r="12" spans="1:9" s="42" customFormat="1" ht="15" customHeight="1">
      <c r="A12" s="267"/>
      <c r="B12" s="364"/>
      <c r="C12" s="367" t="s">
        <v>177</v>
      </c>
      <c r="D12" s="533"/>
      <c r="E12" s="532"/>
      <c r="F12" s="366"/>
      <c r="G12" s="266">
        <v>500</v>
      </c>
      <c r="H12" s="265">
        <f>1113.65/3100</f>
        <v>0.359241935483871</v>
      </c>
      <c r="I12" s="105">
        <f t="shared" si="0"/>
        <v>179.62096774193552</v>
      </c>
    </row>
    <row r="13" spans="1:9" s="42" customFormat="1" ht="15" customHeight="1">
      <c r="A13" s="267"/>
      <c r="B13" s="364"/>
      <c r="C13" s="367" t="s">
        <v>178</v>
      </c>
      <c r="D13" s="533"/>
      <c r="E13" s="532"/>
      <c r="F13" s="366"/>
      <c r="G13" s="266">
        <v>1350</v>
      </c>
      <c r="H13" s="265">
        <f>583.2/2000</f>
        <v>0.2916</v>
      </c>
      <c r="I13" s="105">
        <f t="shared" si="0"/>
        <v>393.66</v>
      </c>
    </row>
    <row r="14" spans="1:9" s="42" customFormat="1" ht="15" customHeight="1">
      <c r="A14" s="267"/>
      <c r="B14" s="364"/>
      <c r="C14" s="367" t="s">
        <v>179</v>
      </c>
      <c r="D14" s="533"/>
      <c r="E14" s="532"/>
      <c r="F14" s="366"/>
      <c r="G14" s="266">
        <v>14</v>
      </c>
      <c r="H14" s="265">
        <v>0.6</v>
      </c>
      <c r="I14" s="105">
        <f t="shared" si="0"/>
        <v>8.4</v>
      </c>
    </row>
    <row r="15" spans="1:9" s="42" customFormat="1" ht="15" customHeight="1">
      <c r="A15" s="267"/>
      <c r="B15" s="364"/>
      <c r="C15" s="367" t="s">
        <v>200</v>
      </c>
      <c r="D15" s="533"/>
      <c r="E15" s="532"/>
      <c r="F15" s="366"/>
      <c r="G15" s="266">
        <v>100</v>
      </c>
      <c r="H15" s="265">
        <v>0.98</v>
      </c>
      <c r="I15" s="105">
        <f t="shared" si="0"/>
        <v>98</v>
      </c>
    </row>
    <row r="16" spans="1:9" s="42" customFormat="1" ht="15" customHeight="1">
      <c r="A16" s="267"/>
      <c r="B16" s="364"/>
      <c r="C16" s="367" t="s">
        <v>181</v>
      </c>
      <c r="D16" s="533"/>
      <c r="E16" s="532"/>
      <c r="F16" s="366"/>
      <c r="G16" s="266">
        <v>1</v>
      </c>
      <c r="H16" s="265">
        <v>200</v>
      </c>
      <c r="I16" s="105">
        <f t="shared" si="0"/>
        <v>200</v>
      </c>
    </row>
    <row r="17" spans="1:9" s="42" customFormat="1" ht="15" customHeight="1">
      <c r="A17" s="267"/>
      <c r="B17" s="364"/>
      <c r="C17" s="367" t="s">
        <v>194</v>
      </c>
      <c r="D17" s="533"/>
      <c r="E17" s="532"/>
      <c r="F17" s="366"/>
      <c r="G17" s="266">
        <v>8</v>
      </c>
      <c r="H17" s="265">
        <v>3</v>
      </c>
      <c r="I17" s="105">
        <f t="shared" si="0"/>
        <v>24</v>
      </c>
    </row>
    <row r="18" spans="1:9" s="42" customFormat="1" ht="15" customHeight="1">
      <c r="A18" s="267"/>
      <c r="B18" s="364"/>
      <c r="C18" s="367" t="s">
        <v>77</v>
      </c>
      <c r="D18" s="533"/>
      <c r="E18" s="532"/>
      <c r="F18" s="366"/>
      <c r="G18" s="266">
        <v>8</v>
      </c>
      <c r="H18" s="265">
        <v>5.6</v>
      </c>
      <c r="I18" s="105">
        <f t="shared" si="0"/>
        <v>44.8</v>
      </c>
    </row>
    <row r="19" spans="1:9" s="42" customFormat="1" ht="15" customHeight="1">
      <c r="A19" s="267"/>
      <c r="B19" s="364"/>
      <c r="C19" s="367" t="s">
        <v>195</v>
      </c>
      <c r="D19" s="533"/>
      <c r="E19" s="532"/>
      <c r="F19" s="366"/>
      <c r="G19" s="266">
        <v>15</v>
      </c>
      <c r="H19" s="265">
        <v>8.5</v>
      </c>
      <c r="I19" s="105">
        <f t="shared" si="0"/>
        <v>127.5</v>
      </c>
    </row>
    <row r="20" spans="1:9" s="42" customFormat="1" ht="15" customHeight="1">
      <c r="A20" s="267"/>
      <c r="B20" s="364"/>
      <c r="C20" s="367" t="s">
        <v>196</v>
      </c>
      <c r="D20" s="533"/>
      <c r="E20" s="532"/>
      <c r="F20" s="366"/>
      <c r="G20" s="266">
        <v>3</v>
      </c>
      <c r="H20" s="265">
        <v>2</v>
      </c>
      <c r="I20" s="105">
        <f t="shared" si="0"/>
        <v>6</v>
      </c>
    </row>
    <row r="21" spans="1:9" s="42" customFormat="1" ht="15" customHeight="1">
      <c r="A21" s="267"/>
      <c r="B21" s="364"/>
      <c r="C21" s="367" t="s">
        <v>197</v>
      </c>
      <c r="D21" s="533"/>
      <c r="E21" s="532"/>
      <c r="F21" s="366"/>
      <c r="G21" s="266">
        <v>1</v>
      </c>
      <c r="H21" s="265">
        <v>458.4</v>
      </c>
      <c r="I21" s="105">
        <f t="shared" si="0"/>
        <v>458.4</v>
      </c>
    </row>
    <row r="22" spans="1:9" s="42" customFormat="1" ht="15" customHeight="1">
      <c r="A22" s="267"/>
      <c r="B22" s="364"/>
      <c r="C22" s="367" t="s">
        <v>198</v>
      </c>
      <c r="D22" s="533"/>
      <c r="E22" s="532"/>
      <c r="F22" s="366"/>
      <c r="G22" s="266">
        <v>1</v>
      </c>
      <c r="H22" s="265">
        <v>330.1</v>
      </c>
      <c r="I22" s="105">
        <f t="shared" si="0"/>
        <v>330.1</v>
      </c>
    </row>
    <row r="23" spans="1:9" s="42" customFormat="1" ht="15" customHeight="1">
      <c r="A23" s="267"/>
      <c r="B23" s="364"/>
      <c r="C23" s="365"/>
      <c r="D23" s="531"/>
      <c r="E23" s="532"/>
      <c r="F23" s="366"/>
      <c r="G23" s="266"/>
      <c r="H23" s="265"/>
      <c r="I23" s="105">
        <f t="shared" si="0"/>
      </c>
    </row>
    <row r="24" spans="1:9" s="42" customFormat="1" ht="15" customHeight="1">
      <c r="A24" s="267"/>
      <c r="B24" s="364"/>
      <c r="C24" s="367"/>
      <c r="D24" s="531"/>
      <c r="E24" s="532"/>
      <c r="F24" s="366"/>
      <c r="G24" s="266"/>
      <c r="H24" s="265"/>
      <c r="I24" s="105">
        <f t="shared" si="0"/>
      </c>
    </row>
    <row r="25" spans="1:9" s="42" customFormat="1" ht="15" customHeight="1">
      <c r="A25" s="267"/>
      <c r="B25" s="364"/>
      <c r="C25" s="365"/>
      <c r="D25" s="264"/>
      <c r="E25" s="379"/>
      <c r="F25" s="366"/>
      <c r="G25" s="266"/>
      <c r="H25" s="265"/>
      <c r="I25" s="105">
        <f t="shared" si="0"/>
      </c>
    </row>
    <row r="26" spans="1:9" s="53" customFormat="1" ht="15" customHeight="1">
      <c r="A26" s="368"/>
      <c r="B26" s="369"/>
      <c r="C26" s="370"/>
      <c r="D26" s="372"/>
      <c r="E26" s="380"/>
      <c r="F26" s="371"/>
      <c r="G26" s="381"/>
      <c r="H26" s="373"/>
      <c r="I26" s="105">
        <f t="shared" si="0"/>
      </c>
    </row>
    <row r="27" spans="1:9" s="42" customFormat="1" ht="15" customHeight="1">
      <c r="A27" s="267"/>
      <c r="B27" s="364"/>
      <c r="C27" s="365"/>
      <c r="D27" s="264"/>
      <c r="E27" s="379"/>
      <c r="F27" s="366"/>
      <c r="G27" s="266"/>
      <c r="H27" s="265"/>
      <c r="I27" s="105">
        <f t="shared" si="0"/>
      </c>
    </row>
    <row r="28" spans="1:9" s="42" customFormat="1" ht="15" customHeight="1">
      <c r="A28" s="267"/>
      <c r="B28" s="364"/>
      <c r="C28" s="365"/>
      <c r="D28" s="264"/>
      <c r="E28" s="379"/>
      <c r="F28" s="366"/>
      <c r="G28" s="266"/>
      <c r="H28" s="265"/>
      <c r="I28" s="105">
        <f t="shared" si="0"/>
      </c>
    </row>
    <row r="29" spans="1:9" s="42" customFormat="1" ht="15" customHeight="1">
      <c r="A29" s="267"/>
      <c r="B29" s="364"/>
      <c r="C29" s="365"/>
      <c r="D29" s="264"/>
      <c r="E29" s="379"/>
      <c r="F29" s="366"/>
      <c r="G29" s="266"/>
      <c r="H29" s="265"/>
      <c r="I29" s="105">
        <f t="shared" si="0"/>
      </c>
    </row>
    <row r="30" spans="1:9" s="42" customFormat="1" ht="15" customHeight="1">
      <c r="A30" s="267"/>
      <c r="B30" s="364"/>
      <c r="C30" s="365"/>
      <c r="D30" s="264"/>
      <c r="E30" s="379"/>
      <c r="F30" s="366"/>
      <c r="G30" s="266"/>
      <c r="H30" s="265"/>
      <c r="I30" s="105">
        <f t="shared" si="0"/>
      </c>
    </row>
    <row r="31" spans="1:9" s="42" customFormat="1" ht="15" customHeight="1">
      <c r="A31" s="267"/>
      <c r="B31" s="364"/>
      <c r="C31" s="365"/>
      <c r="D31" s="264"/>
      <c r="E31" s="379"/>
      <c r="F31" s="374"/>
      <c r="G31" s="266"/>
      <c r="H31" s="265"/>
      <c r="I31" s="105">
        <f t="shared" si="0"/>
      </c>
    </row>
    <row r="32" spans="1:9" s="42" customFormat="1" ht="15" customHeight="1">
      <c r="A32" s="267"/>
      <c r="B32" s="364"/>
      <c r="C32" s="365"/>
      <c r="D32" s="264"/>
      <c r="E32" s="379"/>
      <c r="F32" s="366"/>
      <c r="G32" s="266"/>
      <c r="H32" s="265"/>
      <c r="I32" s="105">
        <f t="shared" si="0"/>
      </c>
    </row>
    <row r="33" spans="1:9" s="42" customFormat="1" ht="15" customHeight="1">
      <c r="A33" s="267"/>
      <c r="B33" s="364"/>
      <c r="C33" s="365"/>
      <c r="D33" s="264"/>
      <c r="E33" s="379"/>
      <c r="F33" s="366"/>
      <c r="G33" s="266"/>
      <c r="H33" s="265"/>
      <c r="I33" s="105">
        <f t="shared" si="0"/>
      </c>
    </row>
    <row r="34" spans="1:9" s="42" customFormat="1" ht="15" customHeight="1">
      <c r="A34" s="267"/>
      <c r="B34" s="364"/>
      <c r="C34" s="365"/>
      <c r="D34" s="264"/>
      <c r="E34" s="379"/>
      <c r="F34" s="366"/>
      <c r="G34" s="266"/>
      <c r="H34" s="265"/>
      <c r="I34" s="105">
        <f t="shared" si="0"/>
      </c>
    </row>
    <row r="35" spans="1:9" s="42" customFormat="1" ht="15" customHeight="1">
      <c r="A35" s="267"/>
      <c r="B35" s="364"/>
      <c r="C35" s="365"/>
      <c r="D35" s="264"/>
      <c r="E35" s="379"/>
      <c r="F35" s="366"/>
      <c r="G35" s="266"/>
      <c r="H35" s="265"/>
      <c r="I35" s="105">
        <f t="shared" si="0"/>
      </c>
    </row>
    <row r="36" spans="1:9" s="42" customFormat="1" ht="15" customHeight="1">
      <c r="A36" s="267"/>
      <c r="B36" s="364"/>
      <c r="C36" s="365"/>
      <c r="D36" s="264"/>
      <c r="E36" s="379"/>
      <c r="F36" s="366"/>
      <c r="G36" s="266"/>
      <c r="H36" s="265"/>
      <c r="I36" s="105">
        <f t="shared" si="0"/>
      </c>
    </row>
    <row r="37" spans="1:9" s="42" customFormat="1" ht="15" customHeight="1">
      <c r="A37" s="267"/>
      <c r="B37" s="364"/>
      <c r="C37" s="365"/>
      <c r="D37" s="264"/>
      <c r="E37" s="379"/>
      <c r="F37" s="366"/>
      <c r="G37" s="266"/>
      <c r="H37" s="265"/>
      <c r="I37" s="105">
        <f t="shared" si="0"/>
      </c>
    </row>
    <row r="38" spans="1:9" s="42" customFormat="1" ht="15" customHeight="1">
      <c r="A38" s="267"/>
      <c r="B38" s="364"/>
      <c r="C38" s="365"/>
      <c r="D38" s="264"/>
      <c r="E38" s="379"/>
      <c r="F38" s="366"/>
      <c r="G38" s="266"/>
      <c r="H38" s="265"/>
      <c r="I38" s="105">
        <f t="shared" si="0"/>
      </c>
    </row>
    <row r="39" spans="1:9" s="42" customFormat="1" ht="15" customHeight="1">
      <c r="A39" s="267"/>
      <c r="B39" s="364"/>
      <c r="C39" s="365"/>
      <c r="D39" s="264"/>
      <c r="E39" s="379"/>
      <c r="F39" s="366"/>
      <c r="G39" s="266"/>
      <c r="H39" s="265"/>
      <c r="I39" s="105">
        <f t="shared" si="0"/>
      </c>
    </row>
    <row r="40" spans="1:9" s="42" customFormat="1" ht="15" customHeight="1">
      <c r="A40" s="267"/>
      <c r="B40" s="364"/>
      <c r="C40" s="365"/>
      <c r="D40" s="264"/>
      <c r="E40" s="379"/>
      <c r="F40" s="366"/>
      <c r="G40" s="266"/>
      <c r="H40" s="265"/>
      <c r="I40" s="105">
        <f t="shared" si="0"/>
      </c>
    </row>
    <row r="41" spans="1:9" s="42" customFormat="1" ht="15" customHeight="1">
      <c r="A41" s="267"/>
      <c r="B41" s="364"/>
      <c r="C41" s="365"/>
      <c r="D41" s="264"/>
      <c r="E41" s="379"/>
      <c r="F41" s="366"/>
      <c r="G41" s="266"/>
      <c r="H41" s="265"/>
      <c r="I41" s="105">
        <f t="shared" si="0"/>
      </c>
    </row>
    <row r="42" spans="1:9" s="42" customFormat="1" ht="15" customHeight="1">
      <c r="A42" s="267"/>
      <c r="B42" s="364"/>
      <c r="C42" s="365"/>
      <c r="D42" s="264"/>
      <c r="E42" s="379"/>
      <c r="F42" s="366"/>
      <c r="G42" s="266"/>
      <c r="H42" s="265"/>
      <c r="I42" s="105">
        <f t="shared" si="0"/>
      </c>
    </row>
    <row r="43" spans="1:9" s="42" customFormat="1" ht="15" customHeight="1">
      <c r="A43" s="267"/>
      <c r="B43" s="364"/>
      <c r="C43" s="365"/>
      <c r="D43" s="264"/>
      <c r="E43" s="379"/>
      <c r="F43" s="366"/>
      <c r="G43" s="266"/>
      <c r="H43" s="265"/>
      <c r="I43" s="105">
        <f t="shared" si="0"/>
      </c>
    </row>
    <row r="44" spans="1:9" s="42" customFormat="1" ht="15" customHeight="1">
      <c r="A44" s="267"/>
      <c r="B44" s="364"/>
      <c r="C44" s="365"/>
      <c r="D44" s="264"/>
      <c r="E44" s="379"/>
      <c r="F44" s="366"/>
      <c r="G44" s="266"/>
      <c r="H44" s="265"/>
      <c r="I44" s="105">
        <f t="shared" si="0"/>
      </c>
    </row>
    <row r="45" spans="1:9" s="42" customFormat="1" ht="15" customHeight="1">
      <c r="A45" s="267"/>
      <c r="B45" s="364"/>
      <c r="C45" s="365"/>
      <c r="D45" s="264"/>
      <c r="E45" s="379"/>
      <c r="F45" s="366"/>
      <c r="G45" s="266"/>
      <c r="H45" s="265"/>
      <c r="I45" s="105">
        <f t="shared" si="0"/>
      </c>
    </row>
    <row r="46" spans="1:9" s="42" customFormat="1" ht="15" customHeight="1">
      <c r="A46" s="267"/>
      <c r="B46" s="364"/>
      <c r="C46" s="377"/>
      <c r="D46" s="264"/>
      <c r="E46" s="379"/>
      <c r="F46" s="366"/>
      <c r="G46" s="266"/>
      <c r="H46" s="265"/>
      <c r="I46" s="105">
        <f t="shared" si="0"/>
      </c>
    </row>
    <row r="47" spans="1:9" s="56" customFormat="1" ht="15" customHeight="1">
      <c r="A47" s="267"/>
      <c r="B47" s="364"/>
      <c r="C47" s="377"/>
      <c r="D47" s="264"/>
      <c r="E47" s="379"/>
      <c r="F47" s="366"/>
      <c r="G47" s="266"/>
      <c r="H47" s="265"/>
      <c r="I47" s="105">
        <f t="shared" si="0"/>
      </c>
    </row>
    <row r="48" spans="1:9" s="56" customFormat="1" ht="15" customHeight="1">
      <c r="A48" s="267"/>
      <c r="B48" s="364"/>
      <c r="C48" s="377"/>
      <c r="D48" s="264"/>
      <c r="E48" s="379"/>
      <c r="F48" s="366"/>
      <c r="G48" s="266"/>
      <c r="H48" s="265"/>
      <c r="I48" s="105">
        <f t="shared" si="0"/>
      </c>
    </row>
    <row r="49" spans="1:9" s="56" customFormat="1" ht="15" customHeight="1" thickBot="1">
      <c r="A49" s="267"/>
      <c r="B49" s="364"/>
      <c r="C49" s="377"/>
      <c r="D49" s="264"/>
      <c r="E49" s="379"/>
      <c r="F49" s="366"/>
      <c r="G49" s="266"/>
      <c r="H49" s="265"/>
      <c r="I49" s="57">
        <f>SUM(I9:I48)</f>
        <v>2072.2809677419355</v>
      </c>
    </row>
    <row r="50" spans="1:9" ht="15" customHeight="1">
      <c r="A50" s="382" t="s">
        <v>23</v>
      </c>
      <c r="B50" s="383"/>
      <c r="C50" s="384" t="s">
        <v>28</v>
      </c>
      <c r="D50" s="531"/>
      <c r="E50" s="503"/>
      <c r="F50" s="385"/>
      <c r="G50" s="263"/>
      <c r="H50" s="386"/>
      <c r="I50" s="116">
        <f>I49</f>
        <v>2072.2809677419355</v>
      </c>
    </row>
    <row r="51" spans="1:9" ht="15" customHeight="1">
      <c r="A51" s="267"/>
      <c r="B51" s="364"/>
      <c r="C51" s="365"/>
      <c r="D51" s="531"/>
      <c r="E51" s="532"/>
      <c r="F51" s="366"/>
      <c r="G51" s="266"/>
      <c r="H51" s="265"/>
      <c r="I51" s="105">
        <f aca="true" t="shared" si="1" ref="I51:I88">IF(G51="","",G51*H51)</f>
      </c>
    </row>
    <row r="52" spans="1:9" ht="15" customHeight="1">
      <c r="A52" s="267"/>
      <c r="B52" s="364"/>
      <c r="C52" s="365"/>
      <c r="D52" s="531"/>
      <c r="E52" s="532"/>
      <c r="F52" s="366"/>
      <c r="G52" s="266"/>
      <c r="H52" s="265"/>
      <c r="I52" s="105">
        <f t="shared" si="1"/>
      </c>
    </row>
    <row r="53" spans="1:9" ht="15" customHeight="1">
      <c r="A53" s="267"/>
      <c r="B53" s="364"/>
      <c r="C53" s="365"/>
      <c r="D53" s="531"/>
      <c r="E53" s="532"/>
      <c r="F53" s="366"/>
      <c r="G53" s="266"/>
      <c r="H53" s="265"/>
      <c r="I53" s="105">
        <f t="shared" si="1"/>
      </c>
    </row>
    <row r="54" spans="1:9" ht="15" customHeight="1">
      <c r="A54" s="267"/>
      <c r="B54" s="364"/>
      <c r="C54" s="365"/>
      <c r="D54" s="531"/>
      <c r="E54" s="532"/>
      <c r="F54" s="366"/>
      <c r="G54" s="266"/>
      <c r="H54" s="265"/>
      <c r="I54" s="105">
        <f t="shared" si="1"/>
      </c>
    </row>
    <row r="55" spans="1:9" ht="15" customHeight="1">
      <c r="A55" s="267"/>
      <c r="B55" s="364"/>
      <c r="C55" s="365"/>
      <c r="D55" s="531"/>
      <c r="E55" s="532"/>
      <c r="F55" s="366"/>
      <c r="G55" s="266"/>
      <c r="H55" s="265"/>
      <c r="I55" s="105">
        <f t="shared" si="1"/>
      </c>
    </row>
    <row r="56" spans="1:9" ht="15" customHeight="1">
      <c r="A56" s="267"/>
      <c r="B56" s="364"/>
      <c r="C56" s="365"/>
      <c r="D56" s="531"/>
      <c r="E56" s="532"/>
      <c r="F56" s="366"/>
      <c r="G56" s="266"/>
      <c r="H56" s="265"/>
      <c r="I56" s="105">
        <f t="shared" si="1"/>
      </c>
    </row>
    <row r="57" spans="1:9" ht="15" customHeight="1">
      <c r="A57" s="267"/>
      <c r="B57" s="364"/>
      <c r="C57" s="365"/>
      <c r="D57" s="531"/>
      <c r="E57" s="532"/>
      <c r="F57" s="366"/>
      <c r="G57" s="266"/>
      <c r="H57" s="265"/>
      <c r="I57" s="105">
        <f t="shared" si="1"/>
      </c>
    </row>
    <row r="58" spans="1:9" ht="15" customHeight="1">
      <c r="A58" s="267"/>
      <c r="B58" s="364"/>
      <c r="C58" s="365"/>
      <c r="D58" s="531"/>
      <c r="E58" s="532"/>
      <c r="F58" s="366"/>
      <c r="G58" s="266"/>
      <c r="H58" s="265"/>
      <c r="I58" s="105">
        <f t="shared" si="1"/>
      </c>
    </row>
    <row r="59" spans="1:9" ht="15" customHeight="1">
      <c r="A59" s="267"/>
      <c r="B59" s="364"/>
      <c r="C59" s="365"/>
      <c r="D59" s="531"/>
      <c r="E59" s="532"/>
      <c r="F59" s="366"/>
      <c r="G59" s="266"/>
      <c r="H59" s="265"/>
      <c r="I59" s="105">
        <f t="shared" si="1"/>
      </c>
    </row>
    <row r="60" spans="1:9" ht="15" customHeight="1">
      <c r="A60" s="267"/>
      <c r="B60" s="364"/>
      <c r="C60" s="365"/>
      <c r="D60" s="531"/>
      <c r="E60" s="532"/>
      <c r="F60" s="366"/>
      <c r="G60" s="266"/>
      <c r="H60" s="265"/>
      <c r="I60" s="105">
        <f t="shared" si="1"/>
      </c>
    </row>
    <row r="61" spans="1:9" ht="15" customHeight="1">
      <c r="A61" s="267"/>
      <c r="B61" s="364"/>
      <c r="C61" s="365"/>
      <c r="D61" s="531"/>
      <c r="E61" s="532"/>
      <c r="F61" s="366"/>
      <c r="G61" s="266"/>
      <c r="H61" s="265"/>
      <c r="I61" s="105">
        <f t="shared" si="1"/>
      </c>
    </row>
    <row r="62" spans="1:9" ht="15" customHeight="1">
      <c r="A62" s="267"/>
      <c r="B62" s="364"/>
      <c r="C62" s="365"/>
      <c r="D62" s="531"/>
      <c r="E62" s="532"/>
      <c r="F62" s="366"/>
      <c r="G62" s="266"/>
      <c r="H62" s="265"/>
      <c r="I62" s="105">
        <f t="shared" si="1"/>
      </c>
    </row>
    <row r="63" spans="1:9" ht="15" customHeight="1">
      <c r="A63" s="267"/>
      <c r="B63" s="364"/>
      <c r="C63" s="365"/>
      <c r="D63" s="531"/>
      <c r="E63" s="532"/>
      <c r="F63" s="366"/>
      <c r="G63" s="266"/>
      <c r="H63" s="265"/>
      <c r="I63" s="105">
        <f t="shared" si="1"/>
      </c>
    </row>
    <row r="64" spans="1:9" ht="15" customHeight="1">
      <c r="A64" s="267"/>
      <c r="B64" s="364"/>
      <c r="C64" s="365"/>
      <c r="D64" s="531"/>
      <c r="E64" s="532"/>
      <c r="F64" s="366"/>
      <c r="G64" s="266"/>
      <c r="H64" s="265"/>
      <c r="I64" s="105">
        <f t="shared" si="1"/>
      </c>
    </row>
    <row r="65" spans="1:9" ht="15" customHeight="1">
      <c r="A65" s="267"/>
      <c r="B65" s="364"/>
      <c r="C65" s="365"/>
      <c r="D65" s="264"/>
      <c r="E65" s="379"/>
      <c r="F65" s="366"/>
      <c r="G65" s="266"/>
      <c r="H65" s="265"/>
      <c r="I65" s="105">
        <f t="shared" si="1"/>
      </c>
    </row>
    <row r="66" spans="1:9" ht="15" customHeight="1">
      <c r="A66" s="368"/>
      <c r="B66" s="369"/>
      <c r="C66" s="370"/>
      <c r="D66" s="372"/>
      <c r="E66" s="380"/>
      <c r="F66" s="371"/>
      <c r="G66" s="381"/>
      <c r="H66" s="373"/>
      <c r="I66" s="105">
        <f t="shared" si="1"/>
      </c>
    </row>
    <row r="67" spans="1:9" ht="15" customHeight="1">
      <c r="A67" s="267"/>
      <c r="B67" s="364"/>
      <c r="C67" s="365"/>
      <c r="D67" s="264"/>
      <c r="E67" s="379"/>
      <c r="F67" s="366"/>
      <c r="G67" s="266"/>
      <c r="H67" s="265"/>
      <c r="I67" s="105">
        <f t="shared" si="1"/>
      </c>
    </row>
    <row r="68" spans="1:9" ht="15" customHeight="1">
      <c r="A68" s="267"/>
      <c r="B68" s="364"/>
      <c r="C68" s="365"/>
      <c r="D68" s="264"/>
      <c r="E68" s="379"/>
      <c r="F68" s="366"/>
      <c r="G68" s="266"/>
      <c r="H68" s="265"/>
      <c r="I68" s="105">
        <f t="shared" si="1"/>
      </c>
    </row>
    <row r="69" spans="1:9" ht="15" customHeight="1">
      <c r="A69" s="267"/>
      <c r="B69" s="364"/>
      <c r="C69" s="365"/>
      <c r="D69" s="264"/>
      <c r="E69" s="379"/>
      <c r="F69" s="366"/>
      <c r="G69" s="266"/>
      <c r="H69" s="265"/>
      <c r="I69" s="105">
        <f t="shared" si="1"/>
      </c>
    </row>
    <row r="70" spans="1:9" ht="15" customHeight="1">
      <c r="A70" s="267"/>
      <c r="B70" s="364"/>
      <c r="C70" s="365"/>
      <c r="D70" s="264"/>
      <c r="E70" s="379"/>
      <c r="F70" s="366"/>
      <c r="G70" s="266"/>
      <c r="H70" s="265"/>
      <c r="I70" s="105">
        <f t="shared" si="1"/>
      </c>
    </row>
    <row r="71" spans="1:9" ht="15" customHeight="1">
      <c r="A71" s="267"/>
      <c r="B71" s="364"/>
      <c r="C71" s="365"/>
      <c r="D71" s="264"/>
      <c r="E71" s="379"/>
      <c r="F71" s="374"/>
      <c r="G71" s="266"/>
      <c r="H71" s="265"/>
      <c r="I71" s="105">
        <f t="shared" si="1"/>
      </c>
    </row>
    <row r="72" spans="1:9" ht="15" customHeight="1">
      <c r="A72" s="267"/>
      <c r="B72" s="364"/>
      <c r="C72" s="365"/>
      <c r="D72" s="264"/>
      <c r="E72" s="379"/>
      <c r="F72" s="366"/>
      <c r="G72" s="266"/>
      <c r="H72" s="265"/>
      <c r="I72" s="105">
        <f t="shared" si="1"/>
      </c>
    </row>
    <row r="73" spans="1:9" ht="15" customHeight="1">
      <c r="A73" s="267"/>
      <c r="B73" s="364"/>
      <c r="C73" s="365"/>
      <c r="D73" s="264"/>
      <c r="E73" s="379"/>
      <c r="F73" s="366"/>
      <c r="G73" s="266"/>
      <c r="H73" s="265"/>
      <c r="I73" s="105">
        <f t="shared" si="1"/>
      </c>
    </row>
    <row r="74" spans="1:9" ht="15" customHeight="1">
      <c r="A74" s="267"/>
      <c r="B74" s="364"/>
      <c r="C74" s="365"/>
      <c r="D74" s="264"/>
      <c r="E74" s="379"/>
      <c r="F74" s="366"/>
      <c r="G74" s="266"/>
      <c r="H74" s="265"/>
      <c r="I74" s="105">
        <f t="shared" si="1"/>
      </c>
    </row>
    <row r="75" spans="1:9" ht="15" customHeight="1">
      <c r="A75" s="267"/>
      <c r="B75" s="364"/>
      <c r="C75" s="365"/>
      <c r="D75" s="264"/>
      <c r="E75" s="379"/>
      <c r="F75" s="366"/>
      <c r="G75" s="266"/>
      <c r="H75" s="265"/>
      <c r="I75" s="105">
        <f t="shared" si="1"/>
      </c>
    </row>
    <row r="76" spans="1:9" ht="15" customHeight="1">
      <c r="A76" s="267"/>
      <c r="B76" s="364"/>
      <c r="C76" s="365"/>
      <c r="D76" s="264"/>
      <c r="E76" s="379"/>
      <c r="F76" s="366"/>
      <c r="G76" s="266"/>
      <c r="H76" s="265"/>
      <c r="I76" s="105">
        <f t="shared" si="1"/>
      </c>
    </row>
    <row r="77" spans="1:9" ht="15" customHeight="1">
      <c r="A77" s="267"/>
      <c r="B77" s="364"/>
      <c r="C77" s="365"/>
      <c r="D77" s="264"/>
      <c r="E77" s="379"/>
      <c r="F77" s="366"/>
      <c r="G77" s="266"/>
      <c r="H77" s="265"/>
      <c r="I77" s="105">
        <f t="shared" si="1"/>
      </c>
    </row>
    <row r="78" spans="1:9" ht="15" customHeight="1">
      <c r="A78" s="267"/>
      <c r="B78" s="364"/>
      <c r="C78" s="365"/>
      <c r="D78" s="264"/>
      <c r="E78" s="379"/>
      <c r="F78" s="366"/>
      <c r="G78" s="266"/>
      <c r="H78" s="265"/>
      <c r="I78" s="105">
        <f t="shared" si="1"/>
      </c>
    </row>
    <row r="79" spans="1:9" ht="15" customHeight="1">
      <c r="A79" s="267"/>
      <c r="B79" s="364"/>
      <c r="C79" s="365"/>
      <c r="D79" s="264"/>
      <c r="E79" s="379"/>
      <c r="F79" s="366"/>
      <c r="G79" s="266"/>
      <c r="H79" s="265"/>
      <c r="I79" s="105">
        <f t="shared" si="1"/>
      </c>
    </row>
    <row r="80" spans="1:9" ht="15" customHeight="1">
      <c r="A80" s="267"/>
      <c r="B80" s="364"/>
      <c r="C80" s="365"/>
      <c r="D80" s="264"/>
      <c r="E80" s="379"/>
      <c r="F80" s="366"/>
      <c r="G80" s="266"/>
      <c r="H80" s="265"/>
      <c r="I80" s="105">
        <f t="shared" si="1"/>
      </c>
    </row>
    <row r="81" spans="1:9" ht="15" customHeight="1">
      <c r="A81" s="267"/>
      <c r="B81" s="364"/>
      <c r="C81" s="365"/>
      <c r="D81" s="264"/>
      <c r="E81" s="379"/>
      <c r="F81" s="366"/>
      <c r="G81" s="266"/>
      <c r="H81" s="265"/>
      <c r="I81" s="105">
        <f t="shared" si="1"/>
      </c>
    </row>
    <row r="82" spans="1:9" ht="15" customHeight="1">
      <c r="A82" s="267"/>
      <c r="B82" s="364"/>
      <c r="C82" s="365"/>
      <c r="D82" s="264"/>
      <c r="E82" s="379"/>
      <c r="F82" s="366"/>
      <c r="G82" s="266"/>
      <c r="H82" s="265"/>
      <c r="I82" s="105">
        <f t="shared" si="1"/>
      </c>
    </row>
    <row r="83" spans="1:9" ht="15" customHeight="1">
      <c r="A83" s="267"/>
      <c r="B83" s="364"/>
      <c r="C83" s="365"/>
      <c r="D83" s="264"/>
      <c r="E83" s="379"/>
      <c r="F83" s="366"/>
      <c r="G83" s="266"/>
      <c r="H83" s="265"/>
      <c r="I83" s="105">
        <f t="shared" si="1"/>
      </c>
    </row>
    <row r="84" spans="1:9" ht="15" customHeight="1">
      <c r="A84" s="267"/>
      <c r="B84" s="364"/>
      <c r="C84" s="365"/>
      <c r="D84" s="264"/>
      <c r="E84" s="379"/>
      <c r="F84" s="366"/>
      <c r="G84" s="266"/>
      <c r="H84" s="265"/>
      <c r="I84" s="105">
        <f t="shared" si="1"/>
      </c>
    </row>
    <row r="85" spans="1:9" ht="15" customHeight="1">
      <c r="A85" s="267"/>
      <c r="B85" s="364"/>
      <c r="C85" s="377"/>
      <c r="D85" s="264"/>
      <c r="E85" s="379"/>
      <c r="F85" s="366"/>
      <c r="G85" s="266"/>
      <c r="H85" s="265"/>
      <c r="I85" s="105">
        <f t="shared" si="1"/>
      </c>
    </row>
    <row r="86" spans="1:9" ht="15" customHeight="1">
      <c r="A86" s="267"/>
      <c r="B86" s="364"/>
      <c r="C86" s="377"/>
      <c r="D86" s="264"/>
      <c r="E86" s="379"/>
      <c r="F86" s="366"/>
      <c r="G86" s="266"/>
      <c r="H86" s="265"/>
      <c r="I86" s="105">
        <f t="shared" si="1"/>
      </c>
    </row>
    <row r="87" spans="1:9" ht="15" customHeight="1">
      <c r="A87" s="267"/>
      <c r="B87" s="364"/>
      <c r="C87" s="377"/>
      <c r="D87" s="264"/>
      <c r="E87" s="379"/>
      <c r="F87" s="366"/>
      <c r="G87" s="266"/>
      <c r="H87" s="265"/>
      <c r="I87" s="105">
        <f t="shared" si="1"/>
      </c>
    </row>
    <row r="88" spans="1:9" ht="15" customHeight="1">
      <c r="A88" s="267"/>
      <c r="B88" s="364"/>
      <c r="C88" s="377"/>
      <c r="D88" s="264"/>
      <c r="E88" s="379"/>
      <c r="F88" s="366"/>
      <c r="G88" s="266"/>
      <c r="H88" s="265"/>
      <c r="I88" s="105">
        <f t="shared" si="1"/>
      </c>
    </row>
    <row r="89" spans="1:9" ht="15" customHeight="1" thickBot="1">
      <c r="A89" s="43"/>
      <c r="B89" s="44"/>
      <c r="C89" s="55"/>
      <c r="D89" s="46"/>
      <c r="E89" s="27"/>
      <c r="F89" s="45"/>
      <c r="G89" s="47"/>
      <c r="H89" s="48"/>
      <c r="I89" s="57">
        <f>SUM(I50:I88)</f>
        <v>2072.2809677419355</v>
      </c>
    </row>
  </sheetData>
  <sheetProtection sheet="1"/>
  <mergeCells count="36">
    <mergeCell ref="D16:E16"/>
    <mergeCell ref="E4:I4"/>
    <mergeCell ref="D13:E13"/>
    <mergeCell ref="D10:E10"/>
    <mergeCell ref="D11:E11"/>
    <mergeCell ref="D12:E12"/>
    <mergeCell ref="G1:I1"/>
    <mergeCell ref="E3:I3"/>
    <mergeCell ref="D14:E14"/>
    <mergeCell ref="D15:E15"/>
    <mergeCell ref="D17:E17"/>
    <mergeCell ref="D9:E9"/>
    <mergeCell ref="D57:E57"/>
    <mergeCell ref="D53:E53"/>
    <mergeCell ref="D54:E54"/>
    <mergeCell ref="D55:E55"/>
    <mergeCell ref="D56:E56"/>
    <mergeCell ref="D24:E24"/>
    <mergeCell ref="D51:E51"/>
    <mergeCell ref="D52:E52"/>
    <mergeCell ref="B8:C8"/>
    <mergeCell ref="D8:E8"/>
    <mergeCell ref="D18:E18"/>
    <mergeCell ref="D58:E58"/>
    <mergeCell ref="D19:E19"/>
    <mergeCell ref="D20:E20"/>
    <mergeCell ref="D21:E21"/>
    <mergeCell ref="D50:E50"/>
    <mergeCell ref="D22:E22"/>
    <mergeCell ref="D23:E23"/>
    <mergeCell ref="D63:E63"/>
    <mergeCell ref="D64:E64"/>
    <mergeCell ref="D59:E59"/>
    <mergeCell ref="D60:E60"/>
    <mergeCell ref="D61:E61"/>
    <mergeCell ref="D62:E62"/>
  </mergeCells>
  <printOptions/>
  <pageMargins left="0.4724409448818898" right="0.1968503937007874" top="0.2362204724409449" bottom="0.7480314960629921" header="0.1968503937007874" footer="0.5118110236220472"/>
  <pageSetup horizontalDpi="300" verticalDpi="300" orientation="portrait" paperSize="9" r:id="rId3"/>
  <rowBreaks count="1" manualBreakCount="1">
    <brk id="49" max="255" man="1"/>
  </rowBreaks>
  <legacyDrawing r:id="rId2"/>
  <oleObjects>
    <oleObject progId="Dokument" shapeId="6045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Andreas Baumann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Dieter Probst</cp:lastModifiedBy>
  <cp:lastPrinted>2011-10-14T10:04:21Z</cp:lastPrinted>
  <dcterms:created xsi:type="dcterms:W3CDTF">1999-12-01T15:43:03Z</dcterms:created>
  <dcterms:modified xsi:type="dcterms:W3CDTF">2012-02-09T19:49:42Z</dcterms:modified>
  <cp:category/>
  <cp:version/>
  <cp:contentType/>
  <cp:contentStatus/>
</cp:coreProperties>
</file>