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3980" windowHeight="8832" activeTab="1"/>
  </bookViews>
  <sheets>
    <sheet name="Res &gt; 20%" sheetId="1" r:id="rId1"/>
    <sheet name="Res &lt; 20%" sheetId="2" r:id="rId2"/>
    <sheet name="AHV+Dividende" sheetId="3" r:id="rId3"/>
  </sheets>
  <calcPr calcId="145621"/>
</workbook>
</file>

<file path=xl/calcChain.xml><?xml version="1.0" encoding="utf-8"?>
<calcChain xmlns="http://schemas.openxmlformats.org/spreadsheetml/2006/main">
  <c r="J46" i="2" l="1"/>
  <c r="L42" i="2"/>
  <c r="J36" i="2"/>
  <c r="J48" i="2" s="1"/>
  <c r="J35" i="2"/>
  <c r="J47" i="2"/>
  <c r="J37" i="2"/>
  <c r="J49" i="2" s="1"/>
  <c r="K48" i="1" l="1"/>
  <c r="K36" i="1"/>
  <c r="K34" i="1"/>
  <c r="G28" i="3"/>
  <c r="D35" i="3"/>
  <c r="G35" i="3"/>
  <c r="G23" i="3"/>
  <c r="C46" i="2"/>
  <c r="C44" i="2"/>
  <c r="C31" i="2"/>
  <c r="D35" i="2"/>
  <c r="D30" i="2"/>
  <c r="C29" i="2"/>
  <c r="C33" i="2"/>
  <c r="C25" i="2"/>
  <c r="C18" i="2"/>
  <c r="D15" i="2"/>
  <c r="D25" i="1"/>
  <c r="E15" i="1"/>
  <c r="D31" i="1"/>
  <c r="E36" i="1"/>
  <c r="K46" i="1"/>
  <c r="D29" i="1"/>
  <c r="D34" i="1"/>
  <c r="E30" i="1"/>
  <c r="E38" i="1"/>
  <c r="D45" i="1"/>
  <c r="D47" i="1"/>
  <c r="D18" i="1"/>
  <c r="D37" i="2"/>
  <c r="C45" i="2"/>
  <c r="G29" i="3"/>
  <c r="G30" i="3"/>
  <c r="D34" i="3"/>
  <c r="D37" i="3"/>
  <c r="G37" i="3"/>
  <c r="G34" i="3"/>
  <c r="D36" i="3" s="1"/>
  <c r="G36" i="3" s="1"/>
  <c r="D46" i="1"/>
  <c r="K35" i="1"/>
  <c r="K47" i="1"/>
  <c r="D35" i="1"/>
  <c r="M41" i="1"/>
  <c r="K45" i="1"/>
  <c r="E40" i="1"/>
  <c r="E41" i="1"/>
  <c r="D48" i="1"/>
  <c r="D49" i="1"/>
  <c r="D39" i="2"/>
  <c r="D40" i="2"/>
  <c r="C47" i="2"/>
  <c r="C48" i="2"/>
  <c r="C34" i="2"/>
  <c r="G39" i="3" l="1"/>
</calcChain>
</file>

<file path=xl/sharedStrings.xml><?xml version="1.0" encoding="utf-8"?>
<sst xmlns="http://schemas.openxmlformats.org/spreadsheetml/2006/main" count="138" uniqueCount="79">
  <si>
    <t>Gewinnverteilung AG</t>
  </si>
  <si>
    <t>OR 671:</t>
  </si>
  <si>
    <t>5% des Jahresgewinns sind in die allg. Reserve einzuzahlen,</t>
  </si>
  <si>
    <t>bis diese 20% des Aktienkapitals erreichen.</t>
  </si>
  <si>
    <t>+  weiter muss das Agio in die Reserven eingebracht werden</t>
  </si>
  <si>
    <t>+ 10% von der Superdividende (&gt;5%)</t>
  </si>
  <si>
    <t>Die Reserve bis 50% des Aktienkapitals darf nur zur Deckung</t>
  </si>
  <si>
    <t>von Verlusten und Massnahmen bei schlechtem Geschäftsgang</t>
  </si>
  <si>
    <t>verwendet werden.</t>
  </si>
  <si>
    <t>Grundlagen</t>
  </si>
  <si>
    <t>Aktienkapital</t>
  </si>
  <si>
    <t>gesetzliche Reserve</t>
  </si>
  <si>
    <t>freie Reserve</t>
  </si>
  <si>
    <t>Gewinnvortrag</t>
  </si>
  <si>
    <t xml:space="preserve">Jahresgewinn </t>
  </si>
  <si>
    <t>Eigenkapital vor Jahresgewinn</t>
  </si>
  <si>
    <t>Gewinnverwendung</t>
  </si>
  <si>
    <t>Dividende gemäss GV</t>
  </si>
  <si>
    <t>Dividende</t>
  </si>
  <si>
    <t>Reserve</t>
  </si>
  <si>
    <t>Basisdividende 5%</t>
  </si>
  <si>
    <t>wenn Reserven &lt; 20%; 5% RG in Reserve</t>
  </si>
  <si>
    <t xml:space="preserve">Superdividende </t>
  </si>
  <si>
    <t>Bruttodividende</t>
  </si>
  <si>
    <t>10% der Superdividende (über 5%)</t>
  </si>
  <si>
    <t xml:space="preserve">Eigenkapital nach Gewinnverteilung </t>
  </si>
  <si>
    <t xml:space="preserve">Zuweisung in gesetzliche Reserve </t>
  </si>
  <si>
    <t xml:space="preserve">mögliche Maximaldividende </t>
  </si>
  <si>
    <t>Verteilter Jahresgewinn</t>
  </si>
  <si>
    <t xml:space="preserve">Vortrag auf neue Rechnung </t>
  </si>
  <si>
    <t>.</t>
  </si>
  <si>
    <t xml:space="preserve">Dividenden vs. Lohn </t>
  </si>
  <si>
    <t>im AHV-Sinne</t>
  </si>
  <si>
    <t xml:space="preserve">Die Sozialversicherung stellt sich auf den Standpunkt, dass eine Dividende bis 15% des Kapitals </t>
  </si>
  <si>
    <t>als Dividende akzeptiert wird. - Der übersteigende Anteil könnte als «Lohn» definiert werden:</t>
  </si>
  <si>
    <t xml:space="preserve">- Der Dividendenanteil bis zur Grenze des «branchenüblichen Lohnes» würde </t>
  </si>
  <si>
    <t xml:space="preserve">  als Lohnbestandteil mit der AHV belegt. </t>
  </si>
  <si>
    <t>Beispiel:</t>
  </si>
  <si>
    <t xml:space="preserve">Branchenüblicher Lohn </t>
  </si>
  <si>
    <t>Kapital des Aktionärs</t>
  </si>
  <si>
    <t xml:space="preserve">Ausbezahlter Lohn </t>
  </si>
  <si>
    <t xml:space="preserve">Ausbezahlte Dividende </t>
  </si>
  <si>
    <t>Diff.</t>
  </si>
  <si>
    <t xml:space="preserve">Dividende, neu als AHV-pflichtiger Lohn </t>
  </si>
  <si>
    <t xml:space="preserve">Freie Dividende </t>
  </si>
  <si>
    <t xml:space="preserve">Aufteilung der Dividende im AHV-Sinne </t>
  </si>
  <si>
    <t xml:space="preserve">AHV-Prämie auf </t>
  </si>
  <si>
    <t xml:space="preserve">ALV-Prämie auf </t>
  </si>
  <si>
    <t xml:space="preserve">Verwaltungskostenanteil </t>
  </si>
  <si>
    <t xml:space="preserve">FAK-Anteil </t>
  </si>
  <si>
    <t xml:space="preserve">Zusätzliche AHV-Belastung </t>
  </si>
  <si>
    <r>
      <t xml:space="preserve">- Wenn der </t>
    </r>
    <r>
      <rPr>
        <b/>
        <sz val="10"/>
        <rFont val="Arial"/>
        <family val="2"/>
      </rPr>
      <t>Lohn das «branchenübliche Mass» unterschreitet</t>
    </r>
    <r>
      <rPr>
        <sz val="10"/>
        <rFont val="Arial"/>
        <family val="2"/>
      </rPr>
      <t>.</t>
    </r>
  </si>
  <si>
    <t>Die AHV-Folgen dieser neuen Regelung:</t>
  </si>
  <si>
    <t xml:space="preserve">Ist schwierig festzustellen. </t>
  </si>
  <si>
    <t>"Grenzdividende"</t>
  </si>
  <si>
    <t xml:space="preserve">Total der Dividende </t>
  </si>
  <si>
    <t>Buchungen:</t>
  </si>
  <si>
    <t xml:space="preserve">Gewinnvortrag an Dividende </t>
  </si>
  <si>
    <t xml:space="preserve">Gewinnvortrag an Reserven </t>
  </si>
  <si>
    <t>Dividende an Bank Unternehmer</t>
  </si>
  <si>
    <t xml:space="preserve">Der Unternehmer erfasst die Dividende brutto auf </t>
  </si>
  <si>
    <t>seinem persönlichen Wertschriftenverzeichnis.</t>
  </si>
  <si>
    <t xml:space="preserve">- Die Verrechnungssteuer wird ihm zurückerstattet/angerechnet. </t>
  </si>
  <si>
    <t>fast</t>
  </si>
  <si>
    <t>freiwillige Zuwendung an die ges. Res.</t>
  </si>
  <si>
    <t>Zahlung/Form 103: Dividende an Bank ESTV</t>
  </si>
  <si>
    <t>Achtung</t>
  </si>
  <si>
    <t>brutto</t>
  </si>
  <si>
    <t>35% Verrechnungssteuer an ESTV abliefern</t>
  </si>
  <si>
    <t xml:space="preserve">Auszahlung an Aktionäre </t>
  </si>
  <si>
    <t>netto</t>
  </si>
  <si>
    <r>
      <rPr>
        <b/>
        <sz val="10"/>
        <rFont val="Arial"/>
        <family val="2"/>
      </rPr>
      <t>Achtung</t>
    </r>
    <r>
      <rPr>
        <sz val="10"/>
        <rFont val="Arial"/>
        <family val="2"/>
      </rPr>
      <t>: Form. 103 ausfüllen</t>
    </r>
  </si>
  <si>
    <t>Differenz: Branchenüblich zu effektiv</t>
  </si>
  <si>
    <t>Stand, April 2011 / DP</t>
  </si>
  <si>
    <t xml:space="preserve">Die Ausgleichskasse könnte die Differenz zwischen </t>
  </si>
  <si>
    <t>«marktüblichem Lohn» und ausbezahltem Lohn als</t>
  </si>
  <si>
    <t>als AHV-pflichtig nachtaxieren.</t>
  </si>
  <si>
    <t>Steuerfolgen: 60% der Dividende ist steuerbares Einkommen für den Unternehmer</t>
  </si>
  <si>
    <t>Eigenkapital nach Jahresgewinn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</si>
</sst>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quotePrefix="1"/>
    <xf numFmtId="43" fontId="0" fillId="0" borderId="0" xfId="1" applyFont="1"/>
    <xf numFmtId="43" fontId="2" fillId="0" borderId="1" xfId="1" applyFont="1" applyBorder="1"/>
    <xf numFmtId="0" fontId="2" fillId="0" borderId="0" xfId="0" applyFont="1" applyAlignment="1">
      <alignment horizontal="center"/>
    </xf>
    <xf numFmtId="43" fontId="0" fillId="0" borderId="0" xfId="0" applyNumberFormat="1"/>
    <xf numFmtId="43" fontId="2" fillId="0" borderId="2" xfId="1" applyFont="1" applyBorder="1"/>
    <xf numFmtId="9" fontId="0" fillId="0" borderId="0" xfId="2" applyFont="1"/>
    <xf numFmtId="10" fontId="4" fillId="0" borderId="0" xfId="2" applyNumberFormat="1" applyFont="1" applyAlignment="1">
      <alignment horizontal="center"/>
    </xf>
    <xf numFmtId="43" fontId="2" fillId="0" borderId="2" xfId="0" applyNumberFormat="1" applyFont="1" applyBorder="1"/>
    <xf numFmtId="43" fontId="2" fillId="0" borderId="1" xfId="0" applyNumberFormat="1" applyFont="1" applyBorder="1"/>
    <xf numFmtId="0" fontId="5" fillId="0" borderId="0" xfId="0" applyFont="1"/>
    <xf numFmtId="10" fontId="5" fillId="0" borderId="0" xfId="2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3" fontId="2" fillId="0" borderId="0" xfId="0" applyNumberFormat="1" applyFont="1"/>
    <xf numFmtId="43" fontId="2" fillId="2" borderId="0" xfId="1" applyFont="1" applyFill="1" applyProtection="1">
      <protection locked="0"/>
    </xf>
    <xf numFmtId="10" fontId="2" fillId="2" borderId="0" xfId="0" applyNumberFormat="1" applyFont="1" applyFill="1" applyProtection="1">
      <protection locked="0"/>
    </xf>
    <xf numFmtId="0" fontId="8" fillId="0" borderId="0" xfId="0" applyFont="1"/>
    <xf numFmtId="0" fontId="9" fillId="0" borderId="0" xfId="0" applyFont="1"/>
    <xf numFmtId="0" fontId="9" fillId="0" borderId="0" xfId="0" quotePrefix="1" applyFont="1"/>
    <xf numFmtId="9" fontId="0" fillId="0" borderId="0" xfId="0" applyNumberFormat="1"/>
    <xf numFmtId="43" fontId="2" fillId="2" borderId="0" xfId="0" applyNumberFormat="1" applyFont="1" applyFill="1"/>
    <xf numFmtId="43" fontId="2" fillId="0" borderId="0" xfId="1" applyFont="1"/>
    <xf numFmtId="10" fontId="0" fillId="0" borderId="0" xfId="0" applyNumberFormat="1"/>
    <xf numFmtId="43" fontId="2" fillId="2" borderId="1" xfId="0" applyNumberFormat="1" applyFont="1" applyFill="1" applyBorder="1"/>
    <xf numFmtId="10" fontId="2" fillId="2" borderId="0" xfId="2" applyNumberFormat="1" applyFont="1" applyFill="1" applyProtection="1">
      <protection locked="0"/>
    </xf>
    <xf numFmtId="14" fontId="0" fillId="0" borderId="0" xfId="0" applyNumberFormat="1"/>
    <xf numFmtId="14" fontId="7" fillId="0" borderId="0" xfId="0" applyNumberFormat="1" applyFont="1"/>
    <xf numFmtId="14" fontId="0" fillId="0" borderId="0" xfId="0" quotePrefix="1" applyNumberFormat="1"/>
    <xf numFmtId="14" fontId="2" fillId="0" borderId="0" xfId="0" applyNumberFormat="1" applyFont="1"/>
    <xf numFmtId="14" fontId="5" fillId="0" borderId="0" xfId="0" applyNumberFormat="1" applyFont="1"/>
    <xf numFmtId="0" fontId="2" fillId="0" borderId="0" xfId="0" applyNumberFormat="1" applyFont="1"/>
    <xf numFmtId="14" fontId="0" fillId="0" borderId="0" xfId="0" applyNumberFormat="1" applyAlignment="1">
      <alignment horizontal="right"/>
    </xf>
    <xf numFmtId="43" fontId="2" fillId="0" borderId="0" xfId="0" applyNumberFormat="1" applyFont="1" applyBorder="1"/>
    <xf numFmtId="0" fontId="0" fillId="0" borderId="4" xfId="0" applyBorder="1"/>
    <xf numFmtId="43" fontId="0" fillId="0" borderId="5" xfId="0" applyNumberFormat="1" applyBorder="1"/>
    <xf numFmtId="164" fontId="0" fillId="0" borderId="0" xfId="0" applyNumberFormat="1"/>
    <xf numFmtId="0" fontId="10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3" fontId="0" fillId="0" borderId="4" xfId="0" applyNumberFormat="1" applyBorder="1"/>
    <xf numFmtId="0" fontId="1" fillId="0" borderId="0" xfId="0" applyFont="1"/>
    <xf numFmtId="0" fontId="1" fillId="0" borderId="9" xfId="0" applyFont="1" applyBorder="1"/>
    <xf numFmtId="0" fontId="1" fillId="0" borderId="9" xfId="0" quotePrefix="1" applyFont="1" applyBorder="1"/>
    <xf numFmtId="0" fontId="1" fillId="0" borderId="13" xfId="0" applyFont="1" applyFill="1" applyBorder="1"/>
    <xf numFmtId="0" fontId="1" fillId="0" borderId="3" xfId="0" applyFont="1" applyBorder="1"/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topLeftCell="A22" workbookViewId="0">
      <selection activeCell="B59" sqref="B59"/>
    </sheetView>
  </sheetViews>
  <sheetFormatPr baseColWidth="10" defaultRowHeight="13.2" x14ac:dyDescent="0.25"/>
  <cols>
    <col min="1" max="1" width="6.88671875" customWidth="1"/>
    <col min="2" max="2" width="36.6640625" customWidth="1"/>
    <col min="3" max="3" width="10.88671875" style="29" customWidth="1"/>
    <col min="6" max="6" width="5.109375" customWidth="1"/>
    <col min="11" max="11" width="11.5546875" customWidth="1"/>
  </cols>
  <sheetData>
    <row r="1" spans="1:6" s="16" customFormat="1" ht="21" x14ac:dyDescent="0.4">
      <c r="A1" s="15" t="s">
        <v>0</v>
      </c>
      <c r="C1" s="30"/>
    </row>
    <row r="3" spans="1:6" x14ac:dyDescent="0.25">
      <c r="B3" t="s">
        <v>1</v>
      </c>
    </row>
    <row r="4" spans="1:6" x14ac:dyDescent="0.25">
      <c r="B4" t="s">
        <v>2</v>
      </c>
    </row>
    <row r="5" spans="1:6" x14ac:dyDescent="0.25">
      <c r="B5" t="s">
        <v>3</v>
      </c>
    </row>
    <row r="6" spans="1:6" x14ac:dyDescent="0.25">
      <c r="B6" s="3" t="s">
        <v>4</v>
      </c>
      <c r="C6" s="31"/>
    </row>
    <row r="7" spans="1:6" x14ac:dyDescent="0.25">
      <c r="B7" s="3" t="s">
        <v>5</v>
      </c>
      <c r="C7" s="31"/>
    </row>
    <row r="8" spans="1:6" x14ac:dyDescent="0.25">
      <c r="B8" t="s">
        <v>6</v>
      </c>
    </row>
    <row r="9" spans="1:6" x14ac:dyDescent="0.25">
      <c r="B9" t="s">
        <v>7</v>
      </c>
    </row>
    <row r="10" spans="1:6" x14ac:dyDescent="0.25">
      <c r="B10" t="s">
        <v>8</v>
      </c>
    </row>
    <row r="12" spans="1:6" ht="17.399999999999999" x14ac:dyDescent="0.3">
      <c r="A12" s="2" t="s">
        <v>9</v>
      </c>
    </row>
    <row r="14" spans="1:6" x14ac:dyDescent="0.25">
      <c r="B14" t="s">
        <v>10</v>
      </c>
      <c r="C14" s="29">
        <v>40908</v>
      </c>
      <c r="D14" s="18">
        <v>100000</v>
      </c>
      <c r="E14" s="4"/>
      <c r="F14" s="4"/>
    </row>
    <row r="15" spans="1:6" x14ac:dyDescent="0.25">
      <c r="B15" t="s">
        <v>11</v>
      </c>
      <c r="C15" s="29">
        <v>40908</v>
      </c>
      <c r="D15" s="18">
        <v>20000</v>
      </c>
      <c r="E15" s="9">
        <f>D15/D14</f>
        <v>0.2</v>
      </c>
      <c r="F15" s="9"/>
    </row>
    <row r="16" spans="1:6" x14ac:dyDescent="0.25">
      <c r="B16" t="s">
        <v>12</v>
      </c>
      <c r="D16" s="18"/>
      <c r="E16" s="4"/>
      <c r="F16" s="4"/>
    </row>
    <row r="17" spans="1:11" x14ac:dyDescent="0.25">
      <c r="B17" t="s">
        <v>13</v>
      </c>
      <c r="C17" s="29">
        <v>40908</v>
      </c>
      <c r="D17" s="18">
        <v>311571.25</v>
      </c>
      <c r="E17" s="4"/>
      <c r="F17" s="4"/>
    </row>
    <row r="18" spans="1:11" ht="13.8" thickBot="1" x14ac:dyDescent="0.3">
      <c r="B18" s="1" t="s">
        <v>15</v>
      </c>
      <c r="C18" s="32"/>
      <c r="D18" s="5">
        <f>SUM(D14:D17)</f>
        <v>431571.25</v>
      </c>
      <c r="E18" s="4"/>
      <c r="F18" s="4"/>
      <c r="G18" s="40" t="s">
        <v>66</v>
      </c>
      <c r="H18" s="41"/>
      <c r="I18" s="41"/>
      <c r="J18" s="42"/>
    </row>
    <row r="19" spans="1:11" x14ac:dyDescent="0.25">
      <c r="D19" s="4"/>
      <c r="E19" s="4"/>
      <c r="F19" s="4"/>
      <c r="G19" s="49" t="s">
        <v>74</v>
      </c>
      <c r="H19" s="43"/>
      <c r="I19" s="43"/>
      <c r="J19" s="44"/>
    </row>
    <row r="20" spans="1:11" x14ac:dyDescent="0.25">
      <c r="B20" s="1" t="s">
        <v>14</v>
      </c>
      <c r="C20" s="34">
        <v>2011</v>
      </c>
      <c r="D20" s="18">
        <v>252485.29</v>
      </c>
      <c r="E20" s="4"/>
      <c r="F20" s="4"/>
      <c r="G20" s="50" t="s">
        <v>75</v>
      </c>
      <c r="H20" s="43"/>
      <c r="I20" s="43"/>
      <c r="J20" s="44"/>
      <c r="K20" s="4"/>
    </row>
    <row r="21" spans="1:11" x14ac:dyDescent="0.25">
      <c r="G21" s="51" t="s">
        <v>76</v>
      </c>
      <c r="H21" s="45"/>
      <c r="I21" s="45"/>
      <c r="J21" s="46"/>
      <c r="K21" s="39"/>
    </row>
    <row r="22" spans="1:11" ht="17.399999999999999" x14ac:dyDescent="0.3">
      <c r="A22" s="2" t="s">
        <v>16</v>
      </c>
    </row>
    <row r="24" spans="1:11" x14ac:dyDescent="0.25">
      <c r="B24" t="s">
        <v>17</v>
      </c>
      <c r="C24" s="35" t="s">
        <v>63</v>
      </c>
      <c r="D24" s="19">
        <v>1</v>
      </c>
    </row>
    <row r="25" spans="1:11" x14ac:dyDescent="0.25">
      <c r="B25" s="13" t="s">
        <v>27</v>
      </c>
      <c r="C25" s="33"/>
      <c r="D25" s="14">
        <f>(D20-(IF((D15/D14)&lt;20%,(D20*5%),0)))/((D14*1.1))</f>
        <v>2.2953208181818181</v>
      </c>
    </row>
    <row r="26" spans="1:11" x14ac:dyDescent="0.25">
      <c r="D26" t="s">
        <v>30</v>
      </c>
    </row>
    <row r="27" spans="1:11" x14ac:dyDescent="0.25">
      <c r="D27" s="6" t="s">
        <v>18</v>
      </c>
      <c r="E27" s="6" t="s">
        <v>19</v>
      </c>
      <c r="F27" s="6"/>
    </row>
    <row r="29" spans="1:11" x14ac:dyDescent="0.25">
      <c r="B29" t="s">
        <v>20</v>
      </c>
      <c r="D29" s="7">
        <f>D14*5%</f>
        <v>5000</v>
      </c>
    </row>
    <row r="30" spans="1:11" x14ac:dyDescent="0.25">
      <c r="B30" t="s">
        <v>21</v>
      </c>
      <c r="E30" s="4">
        <f>IF((D15/D14)&lt;20%,(D20*5%),0)</f>
        <v>0</v>
      </c>
      <c r="F30" s="4"/>
    </row>
    <row r="31" spans="1:11" x14ac:dyDescent="0.25">
      <c r="B31" t="s">
        <v>22</v>
      </c>
      <c r="D31" s="4">
        <f>D14*(D24-5%)</f>
        <v>95000</v>
      </c>
      <c r="E31" s="4"/>
      <c r="F31" s="4"/>
    </row>
    <row r="32" spans="1:11" x14ac:dyDescent="0.25">
      <c r="B32" t="s">
        <v>22</v>
      </c>
      <c r="D32" s="4">
        <v>150000</v>
      </c>
      <c r="E32" s="4"/>
      <c r="F32" s="4"/>
    </row>
    <row r="33" spans="1:13" x14ac:dyDescent="0.25">
      <c r="D33" s="4"/>
      <c r="E33" s="4"/>
      <c r="F33" s="4"/>
    </row>
    <row r="34" spans="1:13" ht="13.8" thickBot="1" x14ac:dyDescent="0.3">
      <c r="B34" s="1" t="s">
        <v>23</v>
      </c>
      <c r="C34" s="32"/>
      <c r="D34" s="8">
        <f>SUM(D29:D32)</f>
        <v>250000</v>
      </c>
      <c r="E34" s="4"/>
      <c r="F34" s="4"/>
      <c r="G34" s="21" t="s">
        <v>71</v>
      </c>
      <c r="J34" t="s">
        <v>67</v>
      </c>
      <c r="K34" s="7">
        <f>D34</f>
        <v>250000</v>
      </c>
    </row>
    <row r="35" spans="1:13" ht="13.8" thickTop="1" x14ac:dyDescent="0.25">
      <c r="D35" s="10">
        <f>D34/D14</f>
        <v>2.5</v>
      </c>
      <c r="E35" s="4"/>
      <c r="F35" s="4"/>
      <c r="G35" s="21" t="s">
        <v>68</v>
      </c>
      <c r="K35" s="7">
        <f>D34*0.35</f>
        <v>87500</v>
      </c>
    </row>
    <row r="36" spans="1:13" ht="13.8" thickBot="1" x14ac:dyDescent="0.3">
      <c r="B36" t="s">
        <v>24</v>
      </c>
      <c r="E36" s="7">
        <f>(D31+D32)*10%</f>
        <v>24500</v>
      </c>
      <c r="F36" s="7"/>
      <c r="G36" s="1" t="s">
        <v>69</v>
      </c>
      <c r="J36" s="21" t="s">
        <v>70</v>
      </c>
      <c r="K36" s="12">
        <f>K34-K35</f>
        <v>162500</v>
      </c>
    </row>
    <row r="37" spans="1:13" x14ac:dyDescent="0.25">
      <c r="B37" t="s">
        <v>64</v>
      </c>
      <c r="E37" s="4">
        <v>5500</v>
      </c>
      <c r="F37" s="4"/>
    </row>
    <row r="38" spans="1:13" ht="13.8" thickBot="1" x14ac:dyDescent="0.3">
      <c r="B38" s="1" t="s">
        <v>26</v>
      </c>
      <c r="C38" s="32"/>
      <c r="E38" s="11">
        <f>E30+E36+E37</f>
        <v>30000</v>
      </c>
      <c r="F38" s="36"/>
      <c r="G38" s="21" t="s">
        <v>60</v>
      </c>
    </row>
    <row r="39" spans="1:13" ht="13.8" thickTop="1" x14ac:dyDescent="0.25">
      <c r="G39" s="21" t="s">
        <v>61</v>
      </c>
    </row>
    <row r="40" spans="1:13" x14ac:dyDescent="0.25">
      <c r="B40" t="s">
        <v>28</v>
      </c>
      <c r="E40" s="17">
        <f>D34+E38</f>
        <v>280000</v>
      </c>
      <c r="F40" s="17"/>
      <c r="G40" s="22" t="s">
        <v>62</v>
      </c>
    </row>
    <row r="41" spans="1:13" ht="13.8" thickBot="1" x14ac:dyDescent="0.3">
      <c r="B41" t="s">
        <v>29</v>
      </c>
      <c r="E41" s="12">
        <f>D20-E40</f>
        <v>-27514.709999999992</v>
      </c>
      <c r="F41" s="36"/>
      <c r="G41" s="52" t="s">
        <v>77</v>
      </c>
      <c r="H41" s="37"/>
      <c r="I41" s="37"/>
      <c r="J41" s="37"/>
      <c r="K41" s="37"/>
      <c r="L41" s="47"/>
      <c r="M41" s="38">
        <f>D34*0.6</f>
        <v>150000</v>
      </c>
    </row>
    <row r="42" spans="1:13" x14ac:dyDescent="0.25">
      <c r="E42" s="7"/>
      <c r="F42" s="7"/>
    </row>
    <row r="43" spans="1:13" ht="17.399999999999999" x14ac:dyDescent="0.3">
      <c r="A43" s="2" t="s">
        <v>25</v>
      </c>
    </row>
    <row r="44" spans="1:13" x14ac:dyDescent="0.25">
      <c r="G44" s="1" t="s">
        <v>56</v>
      </c>
    </row>
    <row r="45" spans="1:13" x14ac:dyDescent="0.25">
      <c r="B45" t="s">
        <v>10</v>
      </c>
      <c r="D45" s="7">
        <f>D14</f>
        <v>100000</v>
      </c>
      <c r="G45" t="s">
        <v>57</v>
      </c>
      <c r="J45" s="7"/>
      <c r="K45" s="7">
        <f>D34</f>
        <v>250000</v>
      </c>
    </row>
    <row r="46" spans="1:13" x14ac:dyDescent="0.25">
      <c r="B46" t="s">
        <v>11</v>
      </c>
      <c r="D46" s="7">
        <f>D15+E38</f>
        <v>50000</v>
      </c>
      <c r="G46" t="s">
        <v>58</v>
      </c>
      <c r="J46" s="7"/>
      <c r="K46" s="7">
        <f>E36+E30+E37</f>
        <v>30000</v>
      </c>
    </row>
    <row r="47" spans="1:13" x14ac:dyDescent="0.25">
      <c r="B47" t="s">
        <v>12</v>
      </c>
      <c r="D47" s="7">
        <f>D16</f>
        <v>0</v>
      </c>
      <c r="G47" t="s">
        <v>65</v>
      </c>
      <c r="J47" s="7"/>
      <c r="K47" s="7">
        <f>K35</f>
        <v>87500</v>
      </c>
    </row>
    <row r="48" spans="1:13" x14ac:dyDescent="0.25">
      <c r="B48" t="s">
        <v>13</v>
      </c>
      <c r="D48" s="7">
        <f>D17+D20-D34-E38</f>
        <v>284056.54000000004</v>
      </c>
      <c r="G48" t="s">
        <v>59</v>
      </c>
      <c r="J48" s="7"/>
      <c r="K48" s="7">
        <f>K36</f>
        <v>162500</v>
      </c>
    </row>
    <row r="49" spans="2:4" ht="13.8" thickBot="1" x14ac:dyDescent="0.3">
      <c r="B49" s="1" t="s">
        <v>78</v>
      </c>
      <c r="C49" s="32"/>
      <c r="D49" s="12">
        <f>SUM(D45:D48)</f>
        <v>434056.54000000004</v>
      </c>
    </row>
    <row r="52" spans="2:4" x14ac:dyDescent="0.25">
      <c r="D52" s="7"/>
    </row>
  </sheetData>
  <sheetProtection sheet="1" objects="1" scenarios="1"/>
  <phoneticPr fontId="0" type="noConversion"/>
  <pageMargins left="0.78740157480314965" right="0.78740157480314965" top="0.35433070866141736" bottom="0.39370078740157483" header="0.27559055118110237" footer="0.19685039370078741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topLeftCell="A25" workbookViewId="0">
      <selection activeCell="B49" sqref="B49"/>
    </sheetView>
  </sheetViews>
  <sheetFormatPr baseColWidth="10" defaultRowHeight="13.2" x14ac:dyDescent="0.25"/>
  <cols>
    <col min="1" max="1" width="6.88671875" customWidth="1"/>
    <col min="2" max="2" width="36.6640625" customWidth="1"/>
    <col min="3" max="3" width="12.5546875" bestFit="1" customWidth="1"/>
    <col min="5" max="5" width="2.33203125" customWidth="1"/>
  </cols>
  <sheetData>
    <row r="1" spans="1:4" s="16" customFormat="1" ht="21" x14ac:dyDescent="0.4">
      <c r="A1" s="15" t="s">
        <v>0</v>
      </c>
    </row>
    <row r="3" spans="1:4" x14ac:dyDescent="0.25">
      <c r="B3" t="s">
        <v>1</v>
      </c>
    </row>
    <row r="4" spans="1:4" x14ac:dyDescent="0.25">
      <c r="B4" t="s">
        <v>2</v>
      </c>
    </row>
    <row r="5" spans="1:4" x14ac:dyDescent="0.25">
      <c r="B5" t="s">
        <v>3</v>
      </c>
    </row>
    <row r="6" spans="1:4" x14ac:dyDescent="0.25">
      <c r="B6" s="3" t="s">
        <v>4</v>
      </c>
    </row>
    <row r="7" spans="1:4" x14ac:dyDescent="0.25">
      <c r="B7" s="3" t="s">
        <v>5</v>
      </c>
    </row>
    <row r="8" spans="1:4" x14ac:dyDescent="0.25">
      <c r="B8" t="s">
        <v>6</v>
      </c>
    </row>
    <row r="9" spans="1:4" x14ac:dyDescent="0.25">
      <c r="B9" t="s">
        <v>7</v>
      </c>
    </row>
    <row r="10" spans="1:4" x14ac:dyDescent="0.25">
      <c r="B10" t="s">
        <v>8</v>
      </c>
    </row>
    <row r="12" spans="1:4" ht="17.399999999999999" x14ac:dyDescent="0.3">
      <c r="A12" s="2" t="s">
        <v>9</v>
      </c>
    </row>
    <row r="14" spans="1:4" x14ac:dyDescent="0.25">
      <c r="B14" t="s">
        <v>10</v>
      </c>
      <c r="C14" s="18">
        <v>100000</v>
      </c>
      <c r="D14" s="4"/>
    </row>
    <row r="15" spans="1:4" x14ac:dyDescent="0.25">
      <c r="B15" t="s">
        <v>11</v>
      </c>
      <c r="C15" s="18">
        <v>0</v>
      </c>
      <c r="D15" s="9">
        <f>C15/C14</f>
        <v>0</v>
      </c>
    </row>
    <row r="16" spans="1:4" x14ac:dyDescent="0.25">
      <c r="B16" t="s">
        <v>12</v>
      </c>
      <c r="C16" s="18"/>
      <c r="D16" s="4"/>
    </row>
    <row r="17" spans="1:10" x14ac:dyDescent="0.25">
      <c r="B17" t="s">
        <v>13</v>
      </c>
      <c r="C17" s="18">
        <v>53000</v>
      </c>
      <c r="D17" s="4"/>
    </row>
    <row r="18" spans="1:10" ht="13.8" thickBot="1" x14ac:dyDescent="0.3">
      <c r="B18" s="1" t="s">
        <v>15</v>
      </c>
      <c r="C18" s="5">
        <f>SUM(C14:C17)</f>
        <v>153000</v>
      </c>
      <c r="D18" s="4"/>
      <c r="E18" s="4"/>
    </row>
    <row r="19" spans="1:10" x14ac:dyDescent="0.25">
      <c r="C19" s="4"/>
      <c r="D19" s="4"/>
      <c r="E19" s="4"/>
      <c r="F19" s="40" t="s">
        <v>66</v>
      </c>
      <c r="G19" s="41"/>
      <c r="H19" s="41"/>
      <c r="I19" s="42"/>
    </row>
    <row r="20" spans="1:10" x14ac:dyDescent="0.25">
      <c r="B20" s="1" t="s">
        <v>14</v>
      </c>
      <c r="C20" s="18">
        <v>53000</v>
      </c>
      <c r="D20" s="4"/>
      <c r="E20" s="4"/>
      <c r="F20" s="49" t="s">
        <v>74</v>
      </c>
      <c r="G20" s="43"/>
      <c r="H20" s="43"/>
      <c r="I20" s="44"/>
    </row>
    <row r="21" spans="1:10" x14ac:dyDescent="0.25">
      <c r="E21" s="4"/>
      <c r="F21" s="50" t="s">
        <v>75</v>
      </c>
      <c r="G21" s="43"/>
      <c r="H21" s="43"/>
      <c r="I21" s="44"/>
      <c r="J21" s="4"/>
    </row>
    <row r="22" spans="1:10" ht="17.399999999999999" x14ac:dyDescent="0.3">
      <c r="A22" s="2" t="s">
        <v>16</v>
      </c>
      <c r="F22" s="51" t="s">
        <v>76</v>
      </c>
      <c r="G22" s="45"/>
      <c r="H22" s="45"/>
      <c r="I22" s="46"/>
      <c r="J22" s="39"/>
    </row>
    <row r="24" spans="1:10" x14ac:dyDescent="0.25">
      <c r="B24" t="s">
        <v>17</v>
      </c>
      <c r="C24" s="19">
        <v>0.42</v>
      </c>
    </row>
    <row r="25" spans="1:10" x14ac:dyDescent="0.25">
      <c r="B25" s="13" t="s">
        <v>27</v>
      </c>
      <c r="C25" s="14">
        <f>(C20-(IF((C15/C14)&lt;20%,(C20*5%),0)))/((C14*1.1))</f>
        <v>0.45772727272727265</v>
      </c>
    </row>
    <row r="26" spans="1:10" ht="4.5" customHeight="1" x14ac:dyDescent="0.25">
      <c r="C26" t="s">
        <v>30</v>
      </c>
    </row>
    <row r="27" spans="1:10" x14ac:dyDescent="0.25">
      <c r="C27" s="6" t="s">
        <v>18</v>
      </c>
      <c r="D27" s="6" t="s">
        <v>19</v>
      </c>
    </row>
    <row r="28" spans="1:10" ht="5.25" customHeight="1" x14ac:dyDescent="0.25">
      <c r="E28" s="6"/>
    </row>
    <row r="29" spans="1:10" x14ac:dyDescent="0.25">
      <c r="B29" t="s">
        <v>20</v>
      </c>
      <c r="C29" s="7">
        <f>C14*5%</f>
        <v>5000</v>
      </c>
    </row>
    <row r="30" spans="1:10" x14ac:dyDescent="0.25">
      <c r="B30" t="s">
        <v>21</v>
      </c>
      <c r="D30" s="4">
        <f>IF((C15/C14)&lt;20%,(C20*5%),0)</f>
        <v>2650</v>
      </c>
    </row>
    <row r="31" spans="1:10" x14ac:dyDescent="0.25">
      <c r="B31" t="s">
        <v>22</v>
      </c>
      <c r="C31" s="4">
        <f>C14*(C24-5%)</f>
        <v>37000</v>
      </c>
      <c r="D31" s="4"/>
      <c r="E31" s="4"/>
    </row>
    <row r="32" spans="1:10" x14ac:dyDescent="0.25">
      <c r="C32" s="4"/>
      <c r="D32" s="4"/>
      <c r="E32" s="4"/>
    </row>
    <row r="33" spans="1:12" ht="13.8" thickBot="1" x14ac:dyDescent="0.3">
      <c r="B33" s="1" t="s">
        <v>23</v>
      </c>
      <c r="C33" s="8">
        <f>SUM(C29:C31)</f>
        <v>42000</v>
      </c>
      <c r="D33" s="4"/>
      <c r="E33" s="4"/>
    </row>
    <row r="34" spans="1:12" ht="13.8" thickTop="1" x14ac:dyDescent="0.25">
      <c r="C34" s="10">
        <f>C33/C14</f>
        <v>0.42</v>
      </c>
      <c r="D34" s="4"/>
      <c r="E34" s="4"/>
    </row>
    <row r="35" spans="1:12" x14ac:dyDescent="0.25">
      <c r="B35" t="s">
        <v>24</v>
      </c>
      <c r="D35" s="7">
        <f>C31*10%</f>
        <v>3700</v>
      </c>
      <c r="E35" s="4"/>
      <c r="F35" s="21" t="s">
        <v>71</v>
      </c>
      <c r="I35" t="s">
        <v>67</v>
      </c>
      <c r="J35" s="7">
        <f>C33</f>
        <v>42000</v>
      </c>
    </row>
    <row r="36" spans="1:12" x14ac:dyDescent="0.25">
      <c r="E36" s="4"/>
      <c r="F36" s="21" t="s">
        <v>68</v>
      </c>
      <c r="J36" s="7">
        <f>C33*0.35</f>
        <v>14699.999999999998</v>
      </c>
    </row>
    <row r="37" spans="1:12" ht="13.8" thickBot="1" x14ac:dyDescent="0.3">
      <c r="B37" s="1" t="s">
        <v>26</v>
      </c>
      <c r="D37" s="11">
        <f>D30+D35</f>
        <v>6350</v>
      </c>
      <c r="E37" s="7"/>
      <c r="F37" s="1" t="s">
        <v>69</v>
      </c>
      <c r="I37" s="21" t="s">
        <v>70</v>
      </c>
      <c r="J37" s="12">
        <f>J35-J36</f>
        <v>27300</v>
      </c>
    </row>
    <row r="38" spans="1:12" ht="13.8" thickTop="1" x14ac:dyDescent="0.25">
      <c r="E38" s="4"/>
    </row>
    <row r="39" spans="1:12" x14ac:dyDescent="0.25">
      <c r="B39" t="s">
        <v>28</v>
      </c>
      <c r="D39" s="17">
        <f>C33+D37</f>
        <v>48350</v>
      </c>
      <c r="E39" s="36"/>
      <c r="F39" s="21" t="s">
        <v>60</v>
      </c>
    </row>
    <row r="40" spans="1:12" ht="13.8" thickBot="1" x14ac:dyDescent="0.3">
      <c r="B40" t="s">
        <v>29</v>
      </c>
      <c r="D40" s="12">
        <f>C20-D39</f>
        <v>4650</v>
      </c>
      <c r="F40" s="21" t="s">
        <v>61</v>
      </c>
    </row>
    <row r="41" spans="1:12" x14ac:dyDescent="0.25">
      <c r="D41" s="7"/>
      <c r="E41" s="17"/>
      <c r="F41" s="22" t="s">
        <v>62</v>
      </c>
    </row>
    <row r="42" spans="1:12" ht="17.399999999999999" x14ac:dyDescent="0.3">
      <c r="A42" s="2" t="s">
        <v>25</v>
      </c>
      <c r="E42" s="36"/>
      <c r="F42" s="52" t="s">
        <v>77</v>
      </c>
      <c r="G42" s="37"/>
      <c r="H42" s="37"/>
      <c r="I42" s="37"/>
      <c r="J42" s="37"/>
      <c r="K42" s="47"/>
      <c r="L42" s="38">
        <f>C33*0.6</f>
        <v>25200</v>
      </c>
    </row>
    <row r="43" spans="1:12" x14ac:dyDescent="0.25">
      <c r="E43" s="7"/>
    </row>
    <row r="44" spans="1:12" x14ac:dyDescent="0.25">
      <c r="B44" t="s">
        <v>10</v>
      </c>
      <c r="C44" s="7">
        <f>C14</f>
        <v>100000</v>
      </c>
    </row>
    <row r="45" spans="1:12" x14ac:dyDescent="0.25">
      <c r="B45" t="s">
        <v>11</v>
      </c>
      <c r="C45" s="7">
        <f>C15+D37</f>
        <v>6350</v>
      </c>
      <c r="F45" s="1" t="s">
        <v>56</v>
      </c>
    </row>
    <row r="46" spans="1:12" x14ac:dyDescent="0.25">
      <c r="B46" t="s">
        <v>12</v>
      </c>
      <c r="C46" s="7">
        <f>C16</f>
        <v>0</v>
      </c>
      <c r="F46" t="s">
        <v>57</v>
      </c>
      <c r="I46" s="7"/>
      <c r="J46" s="7">
        <f>C33</f>
        <v>42000</v>
      </c>
    </row>
    <row r="47" spans="1:12" x14ac:dyDescent="0.25">
      <c r="B47" t="s">
        <v>13</v>
      </c>
      <c r="C47" s="7">
        <f>C17+C20-C33-D37</f>
        <v>57650</v>
      </c>
      <c r="F47" t="s">
        <v>58</v>
      </c>
      <c r="I47" s="7"/>
      <c r="J47" s="7">
        <f>D37+D31+D38</f>
        <v>6350</v>
      </c>
    </row>
    <row r="48" spans="1:12" ht="13.8" thickBot="1" x14ac:dyDescent="0.3">
      <c r="B48" s="1" t="s">
        <v>78</v>
      </c>
      <c r="C48" s="12">
        <f>SUM(C44:C47)</f>
        <v>164000</v>
      </c>
      <c r="F48" t="s">
        <v>65</v>
      </c>
      <c r="I48" s="7"/>
      <c r="J48" s="7">
        <f>J36</f>
        <v>14699.999999999998</v>
      </c>
    </row>
    <row r="49" spans="3:10" x14ac:dyDescent="0.25">
      <c r="F49" t="s">
        <v>59</v>
      </c>
      <c r="I49" s="7"/>
      <c r="J49" s="7">
        <f>J37</f>
        <v>27300</v>
      </c>
    </row>
    <row r="51" spans="3:10" x14ac:dyDescent="0.25">
      <c r="C51" s="7"/>
    </row>
  </sheetData>
  <sheetProtection sheet="1" objects="1" scenarios="1"/>
  <phoneticPr fontId="0" type="noConversion"/>
  <pageMargins left="0.78740157480314965" right="0.78740157480314965" top="0.98425196850393704" bottom="0.98425196850393704" header="0.51181102362204722" footer="0.51181102362204722"/>
  <pageSetup paperSize="9" scale="73" orientation="landscape" copies="2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2"/>
  <sheetViews>
    <sheetView workbookViewId="0">
      <selection activeCell="A42" sqref="A42"/>
    </sheetView>
  </sheetViews>
  <sheetFormatPr baseColWidth="10" defaultRowHeight="13.2" x14ac:dyDescent="0.25"/>
  <cols>
    <col min="1" max="1" width="3.33203125" customWidth="1"/>
    <col min="2" max="2" width="9" customWidth="1"/>
    <col min="4" max="4" width="15.109375" customWidth="1"/>
    <col min="6" max="6" width="7.33203125" bestFit="1" customWidth="1"/>
  </cols>
  <sheetData>
    <row r="3" spans="1:3" ht="24.6" x14ac:dyDescent="0.4">
      <c r="A3" s="20" t="s">
        <v>31</v>
      </c>
    </row>
    <row r="4" spans="1:3" ht="5.25" customHeight="1" x14ac:dyDescent="0.25"/>
    <row r="5" spans="1:3" x14ac:dyDescent="0.25">
      <c r="A5" t="s">
        <v>32</v>
      </c>
    </row>
    <row r="6" spans="1:3" ht="6" customHeight="1" x14ac:dyDescent="0.25"/>
    <row r="7" spans="1:3" x14ac:dyDescent="0.25">
      <c r="B7" s="21" t="s">
        <v>33</v>
      </c>
    </row>
    <row r="8" spans="1:3" x14ac:dyDescent="0.25">
      <c r="B8" s="21" t="s">
        <v>34</v>
      </c>
    </row>
    <row r="10" spans="1:3" x14ac:dyDescent="0.25">
      <c r="C10" s="22" t="s">
        <v>51</v>
      </c>
    </row>
    <row r="11" spans="1:3" x14ac:dyDescent="0.25">
      <c r="C11" s="22" t="s">
        <v>35</v>
      </c>
    </row>
    <row r="12" spans="1:3" x14ac:dyDescent="0.25">
      <c r="C12" s="21" t="s">
        <v>36</v>
      </c>
    </row>
    <row r="15" spans="1:3" x14ac:dyDescent="0.25">
      <c r="B15" s="1" t="s">
        <v>37</v>
      </c>
    </row>
    <row r="16" spans="1:3" ht="5.25" customHeight="1" x14ac:dyDescent="0.25"/>
    <row r="17" spans="1:8" x14ac:dyDescent="0.25">
      <c r="B17" s="21" t="s">
        <v>38</v>
      </c>
      <c r="E17" s="18">
        <v>90000</v>
      </c>
      <c r="G17" t="s">
        <v>53</v>
      </c>
    </row>
    <row r="18" spans="1:8" ht="3" customHeight="1" x14ac:dyDescent="0.25">
      <c r="E18" s="25"/>
    </row>
    <row r="19" spans="1:8" x14ac:dyDescent="0.25">
      <c r="B19" s="21" t="s">
        <v>40</v>
      </c>
      <c r="E19" s="18">
        <v>70000</v>
      </c>
      <c r="F19" s="21"/>
      <c r="G19" s="7"/>
    </row>
    <row r="20" spans="1:8" ht="3" customHeight="1" x14ac:dyDescent="0.25">
      <c r="B20" s="21"/>
      <c r="E20" s="25"/>
    </row>
    <row r="21" spans="1:8" x14ac:dyDescent="0.25">
      <c r="B21" s="21" t="s">
        <v>41</v>
      </c>
      <c r="E21" s="18">
        <v>33000</v>
      </c>
    </row>
    <row r="22" spans="1:8" ht="3" customHeight="1" x14ac:dyDescent="0.25">
      <c r="B22" s="21"/>
      <c r="E22" s="25"/>
    </row>
    <row r="23" spans="1:8" x14ac:dyDescent="0.25">
      <c r="B23" s="21" t="s">
        <v>39</v>
      </c>
      <c r="E23" s="18">
        <v>100000</v>
      </c>
      <c r="F23" s="23">
        <v>0.15</v>
      </c>
      <c r="G23" s="7">
        <f>E23*F23</f>
        <v>15000</v>
      </c>
      <c r="H23" t="s">
        <v>54</v>
      </c>
    </row>
    <row r="24" spans="1:8" ht="3" customHeight="1" x14ac:dyDescent="0.25">
      <c r="F24" s="23">
        <v>0.15</v>
      </c>
    </row>
    <row r="25" spans="1:8" ht="12.75" customHeight="1" x14ac:dyDescent="0.25">
      <c r="F25" s="23"/>
    </row>
    <row r="26" spans="1:8" ht="12.75" customHeight="1" x14ac:dyDescent="0.25">
      <c r="A26" s="1" t="s">
        <v>45</v>
      </c>
      <c r="F26" s="23"/>
    </row>
    <row r="27" spans="1:8" ht="3.75" customHeight="1" x14ac:dyDescent="0.25">
      <c r="F27" s="21"/>
    </row>
    <row r="28" spans="1:8" x14ac:dyDescent="0.25">
      <c r="B28" s="21" t="s">
        <v>43</v>
      </c>
      <c r="F28" s="21" t="s">
        <v>42</v>
      </c>
      <c r="G28" s="24">
        <f>IF((E17-E19)&gt;0,(E17-E19),0)</f>
        <v>20000</v>
      </c>
      <c r="H28" s="48" t="s">
        <v>72</v>
      </c>
    </row>
    <row r="29" spans="1:8" x14ac:dyDescent="0.25">
      <c r="B29" s="48" t="s">
        <v>44</v>
      </c>
      <c r="G29" s="7">
        <f>E21-G28</f>
        <v>13000</v>
      </c>
    </row>
    <row r="30" spans="1:8" ht="13.8" thickBot="1" x14ac:dyDescent="0.3">
      <c r="B30" s="1" t="s">
        <v>55</v>
      </c>
      <c r="G30" s="12">
        <f>SUM(G28:G29)</f>
        <v>33000</v>
      </c>
    </row>
    <row r="32" spans="1:8" x14ac:dyDescent="0.25">
      <c r="A32" s="1" t="s">
        <v>52</v>
      </c>
    </row>
    <row r="33" spans="1:7" ht="5.25" customHeight="1" x14ac:dyDescent="0.25"/>
    <row r="34" spans="1:7" x14ac:dyDescent="0.25">
      <c r="B34" s="21" t="s">
        <v>46</v>
      </c>
      <c r="D34" s="4">
        <f>G28</f>
        <v>20000</v>
      </c>
      <c r="F34" s="26">
        <v>0.10150000000000001</v>
      </c>
      <c r="G34" s="4">
        <f>ROUND(((D34*F34)*20),0)/20</f>
        <v>2030</v>
      </c>
    </row>
    <row r="35" spans="1:7" x14ac:dyDescent="0.25">
      <c r="B35" s="21" t="s">
        <v>47</v>
      </c>
      <c r="D35" s="4">
        <f>G28</f>
        <v>20000</v>
      </c>
      <c r="F35" s="26">
        <v>2.1000000000000001E-2</v>
      </c>
      <c r="G35" s="4">
        <f>ROUND(((D35*F35)*20),0)/20</f>
        <v>420</v>
      </c>
    </row>
    <row r="36" spans="1:7" x14ac:dyDescent="0.25">
      <c r="B36" s="21" t="s">
        <v>48</v>
      </c>
      <c r="D36" s="4">
        <f>G34</f>
        <v>2030</v>
      </c>
      <c r="F36" s="28">
        <v>0.03</v>
      </c>
      <c r="G36" s="4">
        <f>ROUND(((D36*F36)*20),0)/20</f>
        <v>60.9</v>
      </c>
    </row>
    <row r="37" spans="1:7" x14ac:dyDescent="0.25">
      <c r="B37" s="21" t="s">
        <v>49</v>
      </c>
      <c r="D37" s="4">
        <f>D34</f>
        <v>20000</v>
      </c>
      <c r="F37" s="28">
        <v>1.4E-2</v>
      </c>
      <c r="G37" s="4">
        <f>ROUND(((D37*F37)*20),0)/20</f>
        <v>280</v>
      </c>
    </row>
    <row r="38" spans="1:7" ht="4.5" customHeight="1" x14ac:dyDescent="0.25">
      <c r="D38" s="4"/>
    </row>
    <row r="39" spans="1:7" ht="13.8" thickBot="1" x14ac:dyDescent="0.3">
      <c r="B39" s="1" t="s">
        <v>50</v>
      </c>
      <c r="G39" s="27">
        <f>SUM(G34:G38)</f>
        <v>2790.9</v>
      </c>
    </row>
    <row r="42" spans="1:7" x14ac:dyDescent="0.25">
      <c r="A42" s="48" t="s">
        <v>73</v>
      </c>
    </row>
  </sheetData>
  <phoneticPr fontId="0" type="noConversion"/>
  <pageMargins left="0.78740157480314965" right="0.38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Res &gt; 20%</vt:lpstr>
      <vt:lpstr>Res &lt; 20%</vt:lpstr>
      <vt:lpstr>AHV+Dividende</vt:lpstr>
    </vt:vector>
  </TitlesOfParts>
  <Company>Treuhand Dieter Probst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Probst</dc:creator>
  <cp:lastModifiedBy>DP</cp:lastModifiedBy>
  <cp:lastPrinted>2012-04-23T06:26:51Z</cp:lastPrinted>
  <dcterms:created xsi:type="dcterms:W3CDTF">2002-04-08T06:58:57Z</dcterms:created>
  <dcterms:modified xsi:type="dcterms:W3CDTF">2012-10-04T12:06:03Z</dcterms:modified>
</cp:coreProperties>
</file>