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5435" windowHeight="11640" activeTab="1"/>
  </bookViews>
  <sheets>
    <sheet name="Deckblatt" sheetId="1" r:id="rId1"/>
    <sheet name="Erklärung" sheetId="2" r:id="rId2"/>
    <sheet name="Autokosten" sheetId="3" r:id="rId3"/>
    <sheet name="Familientisch" sheetId="4" r:id="rId4"/>
    <sheet name="Nebenkosten" sheetId="5" r:id="rId5"/>
    <sheet name="Richtwerte DB" sheetId="6" r:id="rId6"/>
  </sheets>
  <definedNames/>
  <calcPr fullCalcOnLoad="1"/>
</workbook>
</file>

<file path=xl/comments1.xml><?xml version="1.0" encoding="utf-8"?>
<comments xmlns="http://schemas.openxmlformats.org/spreadsheetml/2006/main">
  <authors>
    <author>Dieter</author>
  </authors>
  <commentList>
    <comment ref="C13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Eingabe der MWST-Nr.</t>
        </r>
      </text>
    </comment>
    <comment ref="C15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Kundenname
(MWST-Reg.-Bezeichnung)
</t>
        </r>
      </text>
    </comment>
    <comment ref="C16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PLZ und Ort</t>
        </r>
      </text>
    </comment>
  </commentList>
</comments>
</file>

<file path=xl/comments3.xml><?xml version="1.0" encoding="utf-8"?>
<comments xmlns="http://schemas.openxmlformats.org/spreadsheetml/2006/main">
  <authors>
    <author>Dieter</author>
  </authors>
  <commentList>
    <comment ref="A6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Ankreuzen, wenn Einzelfirma
</t>
        </r>
      </text>
    </comment>
    <comment ref="C31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Hier den sachgerecht geschätzten Privatanteil eingeben, wenn er mehr als 50% ausmacht. 
</t>
        </r>
      </text>
    </comment>
    <comment ref="D36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Angaben aus der Buchhaltung. Die Berechnung geht davon aus, dass für die Leistungen auch Vorsteuern abgerechnet wurden.</t>
        </r>
      </text>
    </comment>
  </commentList>
</comments>
</file>

<file path=xl/comments4.xml><?xml version="1.0" encoding="utf-8"?>
<comments xmlns="http://schemas.openxmlformats.org/spreadsheetml/2006/main">
  <authors>
    <author>Dieter</author>
  </authors>
  <commentList>
    <comment ref="C5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"X" oder Ja einfügen
</t>
        </r>
      </text>
    </comment>
    <comment ref="F6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ganzes Jjahr = 12 Monate
unterjährig = Anzahl Monate eingeben
</t>
        </r>
      </text>
    </comment>
    <comment ref="G6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Die Ansätze berechnen sich je nach MWST-Satz
Restauration z.B. 8.0%
Lebensmittelhandel z.B. 2,5
%</t>
        </r>
      </text>
    </comment>
    <comment ref="C12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Anzahl Erwachsene eingeben
</t>
        </r>
      </text>
    </comment>
    <comment ref="E24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"X" oder Ja, wenn die Verpflegung am Privattisch, nicht im Restaurant stattfindet
</t>
        </r>
      </text>
    </comment>
    <comment ref="C26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Anzahl Monate eingeben</t>
        </r>
      </text>
    </comment>
    <comment ref="C27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Anzahl Wochen im Monat eingeben</t>
        </r>
      </text>
    </comment>
    <comment ref="C28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Wieviele Wochentage?
Bsp. 5 Tage oder 7 Tage
</t>
        </r>
      </text>
    </comment>
    <comment ref="E26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Ankreuzen, wenn zutreffend
</t>
        </r>
      </text>
    </comment>
    <comment ref="E27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Ankreuzen, wenn zutreffend
</t>
        </r>
      </text>
    </comment>
    <comment ref="E28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Ankreuzen, wenn zutreffend</t>
        </r>
      </text>
    </comment>
    <comment ref="E33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"X" oder Ja, wenn die Verpflegung am Privattisch, nicht im Restaurant stattfindet
</t>
        </r>
      </text>
    </comment>
    <comment ref="C35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Anzahl Monate eingeben</t>
        </r>
      </text>
    </comment>
    <comment ref="E35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Ankreuzen, wenn zutreffend
</t>
        </r>
      </text>
    </comment>
    <comment ref="C36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Anzahl Wochen im Monat eingeben</t>
        </r>
      </text>
    </comment>
    <comment ref="E36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Ankreuzen, wenn zutreffend
</t>
        </r>
      </text>
    </comment>
    <comment ref="C37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Wieviele Wochentage?
Bsp. 5 Tage oder 7 Tage
</t>
        </r>
      </text>
    </comment>
    <comment ref="E37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Ankreuzen, wenn zutreffend</t>
        </r>
      </text>
    </comment>
    <comment ref="E42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"X" oder Ja, wenn die Verpflegung am Privattisch, nicht im Restaurant stattfindet
</t>
        </r>
      </text>
    </comment>
    <comment ref="C44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Anzahl Monate eingeben</t>
        </r>
      </text>
    </comment>
    <comment ref="E44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Ankreuzen, wenn zutreffend
</t>
        </r>
      </text>
    </comment>
    <comment ref="C45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Anzahl Wochen im Monat eingeben</t>
        </r>
      </text>
    </comment>
    <comment ref="E45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Ankreuzen, wenn zutreffend
</t>
        </r>
      </text>
    </comment>
    <comment ref="C46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Wieviele Wochentage?
Bsp. 5 Tage oder 7 Tage
</t>
        </r>
      </text>
    </comment>
    <comment ref="E46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Ankreuzen, wenn zutreffend</t>
        </r>
      </text>
    </comment>
  </commentList>
</comments>
</file>

<file path=xl/comments5.xml><?xml version="1.0" encoding="utf-8"?>
<comments xmlns="http://schemas.openxmlformats.org/spreadsheetml/2006/main">
  <authors>
    <author>Dieter</author>
  </authors>
  <commentList>
    <comment ref="C6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"X" oder Ja einfügen
</t>
        </r>
      </text>
    </comment>
    <comment ref="F7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ganzes Jjahr = 12 Monate
unterjährig = Anzahl Monate eingeben
</t>
        </r>
      </text>
    </comment>
    <comment ref="G7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Die Ansätze berechnen sich je nach MWST-Satz
Restauration z.B. 8.0%
Lebensmittelhandel z.B. 2,5%</t>
        </r>
      </text>
    </comment>
    <comment ref="C13" authorId="0">
      <text>
        <r>
          <rPr>
            <b/>
            <sz val="8"/>
            <rFont val="Tahoma"/>
            <family val="0"/>
          </rPr>
          <t>Dieter:</t>
        </r>
        <r>
          <rPr>
            <sz val="8"/>
            <rFont val="Tahoma"/>
            <family val="0"/>
          </rPr>
          <t xml:space="preserve">
Anzahl Erwachsene eingeben
</t>
        </r>
      </text>
    </comment>
  </commentList>
</comments>
</file>

<file path=xl/sharedStrings.xml><?xml version="1.0" encoding="utf-8"?>
<sst xmlns="http://schemas.openxmlformats.org/spreadsheetml/2006/main" count="587" uniqueCount="336">
  <si>
    <t>Vereinfachung bei Privatanteilen /</t>
  </si>
  <si>
    <t>Naturalbezügen / Personalverpflegung</t>
  </si>
  <si>
    <t>Die Vereinfachungen sind anwendbar für den Bezug von Leistungen zum privaten</t>
  </si>
  <si>
    <t xml:space="preserve">Gebrauch beziehungsweise Verbrauch, sofern dafür nichts oder weniger als die </t>
  </si>
  <si>
    <t xml:space="preserve">nachfolgenden Werte bezahlt wird. - Es gilt der tatsächliche Lohnabzug und nicht </t>
  </si>
  <si>
    <t>der auf dem Lohnausweis ausgewiesene Betrag.</t>
  </si>
  <si>
    <t>Die steuerpflichtige Person deklariert die Privatanteile mindestens einmal jährlich</t>
  </si>
  <si>
    <t>Privatanteil an den Autokosten</t>
  </si>
  <si>
    <t xml:space="preserve">Werden Geschäftsfahrzeuge für private Zwecke verwendet, ist ein Privatanteil zu </t>
  </si>
  <si>
    <t>versteuern.</t>
  </si>
  <si>
    <t>50% für Privatfahrten verwendet werden. Die anfallende Vorsteuer darf im Sinne</t>
  </si>
  <si>
    <t>von Art. 41 Abs. 2 MWSTG ungekürzt abgezogen werden.</t>
  </si>
  <si>
    <r>
      <t xml:space="preserve">Die </t>
    </r>
    <r>
      <rPr>
        <b/>
        <sz val="10"/>
        <rFont val="Verdana"/>
        <family val="2"/>
      </rPr>
      <t>pauschale Ermittlung</t>
    </r>
    <r>
      <rPr>
        <sz val="10"/>
        <rFont val="Verdana"/>
        <family val="0"/>
      </rPr>
      <t xml:space="preserve"> ist bei Personenwagen anwendbar, welche zu höchstens</t>
    </r>
  </si>
  <si>
    <r>
      <t xml:space="preserve">Die </t>
    </r>
    <r>
      <rPr>
        <b/>
        <sz val="10"/>
        <rFont val="Verdana"/>
        <family val="2"/>
      </rPr>
      <t>Vorsteuerkürzung</t>
    </r>
    <r>
      <rPr>
        <sz val="10"/>
        <rFont val="Verdana"/>
        <family val="0"/>
      </rPr>
      <t xml:space="preserve"> betrifft alle Fahrzeugkosten (Treibstoff, Garage, Unterhalt etc.).</t>
    </r>
  </si>
  <si>
    <r>
      <t xml:space="preserve">Wird das Geschäftsfahrzeug zu </t>
    </r>
    <r>
      <rPr>
        <b/>
        <sz val="10"/>
        <rFont val="Verdana"/>
        <family val="2"/>
      </rPr>
      <t>mehr als 50% für private Zwecke</t>
    </r>
    <r>
      <rPr>
        <sz val="10"/>
        <rFont val="Verdana"/>
        <family val="0"/>
      </rPr>
      <t xml:space="preserve"> verwendet, </t>
    </r>
  </si>
  <si>
    <t>(Art. 41 Abs. 1 MWSTG).</t>
  </si>
  <si>
    <t>Naturalbezüge / Verpflegung am Familientisch</t>
  </si>
  <si>
    <t xml:space="preserve">Grundlage für die Versteuerung bilden die im Merkblatt N1/2007 der Direkten </t>
  </si>
  <si>
    <t>Bundessteuern angegebenen Ansätze. Die Ansätze enthalten die MWST (= inkl. MWST).</t>
  </si>
  <si>
    <t>Für Raucher gibt es einen Zuschlag für die Tabakwaren.</t>
  </si>
  <si>
    <t xml:space="preserve">Privatanteile an den Kosten für Heizung, Beleuchtung, Reinigung, </t>
  </si>
  <si>
    <t>Telefon</t>
  </si>
  <si>
    <t xml:space="preserve">Die Privatanteile gemäss Merkblatt N1/2007 DB werden angewandt, sofern </t>
  </si>
  <si>
    <t xml:space="preserve">sämtliche den Privathaushalt betreffenden Ausgaben für diese Zwecke dem </t>
  </si>
  <si>
    <t xml:space="preserve">Betrieb belastet sind. </t>
  </si>
  <si>
    <t>MWST-Reg.Nr.</t>
  </si>
  <si>
    <t>Kunde/Ort:</t>
  </si>
  <si>
    <t>Fahrzeug</t>
  </si>
  <si>
    <t>Inhaber / Benutzer</t>
  </si>
  <si>
    <t>Datum Bezug</t>
  </si>
  <si>
    <t xml:space="preserve">Bezugspreis exkl. Steuer </t>
  </si>
  <si>
    <t>Privatanteil</t>
  </si>
  <si>
    <t>bis 2006</t>
  </si>
  <si>
    <t>ab 2007</t>
  </si>
  <si>
    <t>pro Monat</t>
  </si>
  <si>
    <t>pro Jahr</t>
  </si>
  <si>
    <t>Fahrzeugkosten aus der Buchhaltung</t>
  </si>
  <si>
    <t>Unterhalt Fahrzeug</t>
  </si>
  <si>
    <t>Treibstoffe</t>
  </si>
  <si>
    <t>Bereifung</t>
  </si>
  <si>
    <t>Leasingrate</t>
  </si>
  <si>
    <t xml:space="preserve">Übrige Fahrzeugkosten </t>
  </si>
  <si>
    <t>Vorsteuer</t>
  </si>
  <si>
    <t>Buchung netto</t>
  </si>
  <si>
    <t>Einzelfirma</t>
  </si>
  <si>
    <t>Private Nutzung</t>
  </si>
  <si>
    <t xml:space="preserve">Vorsteuerkürzung der Fahrzeugkosten </t>
  </si>
  <si>
    <t>Nutzung von mehr als 50% für private Zwecke:</t>
  </si>
  <si>
    <t xml:space="preserve">Kauf </t>
  </si>
  <si>
    <t>MWST/VST</t>
  </si>
  <si>
    <t>beim Kauf</t>
  </si>
  <si>
    <t>= Sachgerechte Schätzung</t>
  </si>
  <si>
    <t>Erwachsene</t>
  </si>
  <si>
    <t>Kinder über 13-18</t>
  </si>
  <si>
    <t>Kinder über  6-13</t>
  </si>
  <si>
    <t>Kinder bis 6</t>
  </si>
  <si>
    <t>Raucher</t>
  </si>
  <si>
    <t>Anz.</t>
  </si>
  <si>
    <t>Ansatz</t>
  </si>
  <si>
    <t>gültiger Ansatz</t>
  </si>
  <si>
    <t>Anzahl Mte.</t>
  </si>
  <si>
    <t>Steuersatz</t>
  </si>
  <si>
    <t>inkl. MWST</t>
  </si>
  <si>
    <t>Inhaber und Familie</t>
  </si>
  <si>
    <t>Angestellte</t>
  </si>
  <si>
    <t>Monate</t>
  </si>
  <si>
    <t>Wochen</t>
  </si>
  <si>
    <t>Tage pro Woche</t>
  </si>
  <si>
    <t>Verpflegung am Familientisch:</t>
  </si>
  <si>
    <t>Frühstück</t>
  </si>
  <si>
    <t>Mittagessen</t>
  </si>
  <si>
    <t>Nachtessen</t>
  </si>
  <si>
    <t>(= bei mehr als 50% privater Nutzung)</t>
  </si>
  <si>
    <t>Rabatt</t>
  </si>
  <si>
    <t>* Rabatt bei:
  4 Kinder 10%, 5 Kinder 20%. 6+ Kinder 30%</t>
  </si>
  <si>
    <t>Kinder bis 18 Jahre</t>
  </si>
  <si>
    <t>Zuschlag pro Erwachsene</t>
  </si>
  <si>
    <t xml:space="preserve">Vereinfachungen bei </t>
  </si>
  <si>
    <t>Privatanteilen Autokosten</t>
  </si>
  <si>
    <t>Naturalbezügen und Personalverpflegung</t>
  </si>
  <si>
    <t>Nebenkosten in Betriebswohnungen</t>
  </si>
  <si>
    <t>MWST-Nr.</t>
  </si>
  <si>
    <t>Kunde:</t>
  </si>
  <si>
    <t>Abgerechnet für</t>
  </si>
  <si>
    <t>Jahr</t>
  </si>
  <si>
    <t>9999 Musterlingen</t>
  </si>
  <si>
    <t xml:space="preserve">Privatanteil Autokosten </t>
  </si>
  <si>
    <t>Steuerbasis</t>
  </si>
  <si>
    <t>Steuer</t>
  </si>
  <si>
    <t xml:space="preserve">Vorsteuerkürzung </t>
  </si>
  <si>
    <t xml:space="preserve">Privatanteil Naturalbezüge/Familientisch </t>
  </si>
  <si>
    <t xml:space="preserve">Nebenkosten in Betriebsliegenschaft </t>
  </si>
  <si>
    <t>Mustermann GmbH</t>
  </si>
  <si>
    <t>Musterwagen</t>
  </si>
  <si>
    <t>abgerechnet.</t>
  </si>
  <si>
    <t>Allenfalls Vorsteuerkürzung bei gemischt genutztem Mietobjekt</t>
  </si>
  <si>
    <t>Beispiel: Geschäftshaus mit Privatwohnung(-en).</t>
  </si>
  <si>
    <t>Gewerblich genutzter (ggf. optierter) Teil</t>
  </si>
  <si>
    <t xml:space="preserve">Privater, bzw. privat vermieteter Teil </t>
  </si>
  <si>
    <t>Marktmiete</t>
  </si>
  <si>
    <t>Monat</t>
  </si>
  <si>
    <t>(= von der MWST ausgenommener Teil)</t>
  </si>
  <si>
    <t>Liegenschaftsaufwand</t>
  </si>
  <si>
    <t>n: netto
b: brutto</t>
  </si>
  <si>
    <t xml:space="preserve">Reparaturen </t>
  </si>
  <si>
    <t xml:space="preserve">Investitionen </t>
  </si>
  <si>
    <t>Nicht direkt zugeordneter, also allgemeiner Liegenschaftenaufwand mit Vorsteuer erfasst</t>
  </si>
  <si>
    <t>Gärtner, Hauswart verrechnet</t>
  </si>
  <si>
    <t xml:space="preserve">Kürzung </t>
  </si>
  <si>
    <t xml:space="preserve">Vorsteuer </t>
  </si>
  <si>
    <t>Aufwand
Buchhaltung</t>
  </si>
  <si>
    <t>ggf. optierte Miete für alles</t>
  </si>
  <si>
    <t>Vorsteuerkürzung bei gemischter Nutzung Liegenschaft</t>
  </si>
  <si>
    <t xml:space="preserve">- bei gemischt genutzter Liegenschaft </t>
  </si>
  <si>
    <t>bzw. VST-Kürzung bei gemischter Nutzung</t>
  </si>
  <si>
    <t xml:space="preserve">Willy Mustermann </t>
  </si>
  <si>
    <t>Katalogpreis</t>
  </si>
  <si>
    <t xml:space="preserve">Gesamte </t>
  </si>
  <si>
    <t>Durchschnitt-</t>
  </si>
  <si>
    <t>Normale Ge-</t>
  </si>
  <si>
    <t>Privatanteil bei einer privaten Fahrleistung</t>
  </si>
  <si>
    <t xml:space="preserve">Fahrleistung </t>
  </si>
  <si>
    <t>liche Kilo-</t>
  </si>
  <si>
    <t>samtkosten</t>
  </si>
  <si>
    <t>von</t>
  </si>
  <si>
    <t>im Jahr</t>
  </si>
  <si>
    <t>meterkosten</t>
  </si>
  <si>
    <t>5000 km</t>
  </si>
  <si>
    <t>8500 km</t>
  </si>
  <si>
    <t>12 000 km</t>
  </si>
  <si>
    <t>ca. Fr.</t>
  </si>
  <si>
    <t>km</t>
  </si>
  <si>
    <t>Rp./km</t>
  </si>
  <si>
    <t>Fr.</t>
  </si>
  <si>
    <t xml:space="preserve">Fr. </t>
  </si>
  <si>
    <t>10 000</t>
  </si>
  <si>
    <t>5 400</t>
  </si>
  <si>
    <t>2 700</t>
  </si>
  <si>
    <t>4 600</t>
  </si>
  <si>
    <t>-</t>
  </si>
  <si>
    <t>20 000</t>
  </si>
  <si>
    <t>6 800</t>
  </si>
  <si>
    <t>1 700</t>
  </si>
  <si>
    <t>2 900</t>
  </si>
  <si>
    <t>4 100</t>
  </si>
  <si>
    <t>25 000</t>
  </si>
  <si>
    <t>7 750</t>
  </si>
  <si>
    <t>1 550</t>
  </si>
  <si>
    <t>2 650</t>
  </si>
  <si>
    <t>3 700</t>
  </si>
  <si>
    <t>30 000</t>
  </si>
  <si>
    <t>8 400</t>
  </si>
  <si>
    <t>1 400</t>
  </si>
  <si>
    <t>2 400</t>
  </si>
  <si>
    <t>3 350</t>
  </si>
  <si>
    <t>40 000</t>
  </si>
  <si>
    <t>1 250</t>
  </si>
  <si>
    <t>2 150</t>
  </si>
  <si>
    <t>3 000</t>
  </si>
  <si>
    <t>50 000</t>
  </si>
  <si>
    <t>11 500</t>
  </si>
  <si>
    <t>1 150</t>
  </si>
  <si>
    <t>1 950</t>
  </si>
  <si>
    <t>2 750</t>
  </si>
  <si>
    <t>15 000</t>
  </si>
  <si>
    <t>5 900</t>
  </si>
  <si>
    <t>2 950</t>
  </si>
  <si>
    <t>5 000</t>
  </si>
  <si>
    <t>6 750</t>
  </si>
  <si>
    <t>2 250</t>
  </si>
  <si>
    <t>3 850</t>
  </si>
  <si>
    <t>7 600</t>
  </si>
  <si>
    <t>1 900</t>
  </si>
  <si>
    <t>3 250</t>
  </si>
  <si>
    <t>4 550</t>
  </si>
  <si>
    <t>8 500</t>
  </si>
  <si>
    <t xml:space="preserve"> 2 900</t>
  </si>
  <si>
    <t>9 300</t>
  </si>
  <si>
    <t>10 800</t>
  </si>
  <si>
    <t>1 350</t>
  </si>
  <si>
    <t>2 300</t>
  </si>
  <si>
    <t>12 500</t>
  </si>
  <si>
    <t>18 000</t>
  </si>
  <si>
    <t>6 600</t>
  </si>
  <si>
    <t>3 300</t>
  </si>
  <si>
    <t>5 600</t>
  </si>
  <si>
    <t>7 500</t>
  </si>
  <si>
    <t>2 500</t>
  </si>
  <si>
    <t>4 250</t>
  </si>
  <si>
    <t>6 000</t>
  </si>
  <si>
    <t>2 100</t>
  </si>
  <si>
    <t>3 550</t>
  </si>
  <si>
    <t>5 050</t>
  </si>
  <si>
    <t>9 250</t>
  </si>
  <si>
    <t>1 850</t>
  </si>
  <si>
    <t>3 150</t>
  </si>
  <si>
    <t>4 450</t>
  </si>
  <si>
    <t>12 000</t>
  </si>
  <si>
    <t>1 500</t>
  </si>
  <si>
    <t>2 550</t>
  </si>
  <si>
    <t>3 600</t>
  </si>
  <si>
    <t>14 000</t>
  </si>
  <si>
    <t>21 000</t>
  </si>
  <si>
    <t>7 400</t>
  </si>
  <si>
    <t>6 300</t>
  </si>
  <si>
    <t>2 800</t>
  </si>
  <si>
    <t>4 750</t>
  </si>
  <si>
    <t>6 700</t>
  </si>
  <si>
    <t>9 600</t>
  </si>
  <si>
    <t>5 750</t>
  </si>
  <si>
    <t>10 750</t>
  </si>
  <si>
    <t>3 650</t>
  </si>
  <si>
    <t>5 150</t>
  </si>
  <si>
    <t>11 400</t>
  </si>
  <si>
    <t>13 600</t>
  </si>
  <si>
    <t>16 000</t>
  </si>
  <si>
    <t>1 600</t>
  </si>
  <si>
    <t>24 000</t>
  </si>
  <si>
    <t>8 200</t>
  </si>
  <si>
    <t>6 950</t>
  </si>
  <si>
    <t>3 200</t>
  </si>
  <si>
    <t>5 450</t>
  </si>
  <si>
    <t>7 700</t>
  </si>
  <si>
    <t>6 500</t>
  </si>
  <si>
    <t>11 750</t>
  </si>
  <si>
    <t>2 350</t>
  </si>
  <si>
    <t>4 000</t>
  </si>
  <si>
    <t>5 650</t>
  </si>
  <si>
    <t>13 200</t>
  </si>
  <si>
    <t>2 200</t>
  </si>
  <si>
    <t>3 750</t>
  </si>
  <si>
    <t xml:space="preserve"> 5 300</t>
  </si>
  <si>
    <t>15 200</t>
  </si>
  <si>
    <t>1 800</t>
  </si>
  <si>
    <t>3 050</t>
  </si>
  <si>
    <t>4 300</t>
  </si>
  <si>
    <t>27 000</t>
  </si>
  <si>
    <t>8 800</t>
  </si>
  <si>
    <t>4 400</t>
  </si>
  <si>
    <t>10 200</t>
  </si>
  <si>
    <t>3 400</t>
  </si>
  <si>
    <t>5 800</t>
  </si>
  <si>
    <t>8 150</t>
  </si>
  <si>
    <t xml:space="preserve">2 850 </t>
  </si>
  <si>
    <t>4 850</t>
  </si>
  <si>
    <t>6 850</t>
  </si>
  <si>
    <t>12 750</t>
  </si>
  <si>
    <t>4 350</t>
  </si>
  <si>
    <t>6 100</t>
  </si>
  <si>
    <t>14 100</t>
  </si>
  <si>
    <t>16 800</t>
  </si>
  <si>
    <t>19 000</t>
  </si>
  <si>
    <t>4 800</t>
  </si>
  <si>
    <t>11 100</t>
  </si>
  <si>
    <t>8 900</t>
  </si>
  <si>
    <t>12 600</t>
  </si>
  <si>
    <t>5 350</t>
  </si>
  <si>
    <t>7 550</t>
  </si>
  <si>
    <t>13 750</t>
  </si>
  <si>
    <t>4 700</t>
  </si>
  <si>
    <t>15 300</t>
  </si>
  <si>
    <t>35 000</t>
  </si>
  <si>
    <t>10 600</t>
  </si>
  <si>
    <t>5 300</t>
  </si>
  <si>
    <t>9 000</t>
  </si>
  <si>
    <t>12 300</t>
  </si>
  <si>
    <t>9 850</t>
  </si>
  <si>
    <t>13 800</t>
  </si>
  <si>
    <t>3 450</t>
  </si>
  <si>
    <t>5 850</t>
  </si>
  <si>
    <t>15 500</t>
  </si>
  <si>
    <t>3 100</t>
  </si>
  <si>
    <t>5 250</t>
  </si>
  <si>
    <t>7 450</t>
  </si>
  <si>
    <t>17 100</t>
  </si>
  <si>
    <t>2 850</t>
  </si>
  <si>
    <t>23 500</t>
  </si>
  <si>
    <t>42 000</t>
  </si>
  <si>
    <t>7 800</t>
  </si>
  <si>
    <t>11 050</t>
  </si>
  <si>
    <t>15 400</t>
  </si>
  <si>
    <t>6 550</t>
  </si>
  <si>
    <t>17 000</t>
  </si>
  <si>
    <t>18 900</t>
  </si>
  <si>
    <t>22 000</t>
  </si>
  <si>
    <t>25 500</t>
  </si>
  <si>
    <t>13 500</t>
  </si>
  <si>
    <t>15 450</t>
  </si>
  <si>
    <t>8 750</t>
  </si>
  <si>
    <t>12 350</t>
  </si>
  <si>
    <t>17 200</t>
  </si>
  <si>
    <t>7 300</t>
  </si>
  <si>
    <t>10 300</t>
  </si>
  <si>
    <t>19 250</t>
  </si>
  <si>
    <t>3 500</t>
  </si>
  <si>
    <t>5 950</t>
  </si>
  <si>
    <t>24 800</t>
  </si>
  <si>
    <t>28 500</t>
  </si>
  <si>
    <t>60 000</t>
  </si>
  <si>
    <t>17 700</t>
  </si>
  <si>
    <t>10 050</t>
  </si>
  <si>
    <t>14 150</t>
  </si>
  <si>
    <t>19 800</t>
  </si>
  <si>
    <t>4 950</t>
  </si>
  <si>
    <t>11 900</t>
  </si>
  <si>
    <t>21 750</t>
  </si>
  <si>
    <t>10 450</t>
  </si>
  <si>
    <t>28 000</t>
  </si>
  <si>
    <t>32 500</t>
  </si>
  <si>
    <t>5 550</t>
  </si>
  <si>
    <r>
      <t>Für</t>
    </r>
    <r>
      <rPr>
        <b/>
        <sz val="10"/>
        <rFont val="Arial"/>
        <family val="2"/>
      </rPr>
      <t xml:space="preserve"> über 6-jährige Fahrzeuge </t>
    </r>
    <r>
      <rPr>
        <sz val="10"/>
        <rFont val="Arial"/>
        <family val="2"/>
      </rPr>
      <t>ermässigen sich die vorstehenden</t>
    </r>
  </si>
  <si>
    <t>Privatanteile wie folgt:</t>
  </si>
  <si>
    <t xml:space="preserve">Bei einer gesamten jährlichen Fahrleistung bis 20 000 km um 15%, </t>
  </si>
  <si>
    <t>bei einer solchen über 20 000 km um 20%.</t>
  </si>
  <si>
    <t>* Im Anschaffungsjahr (bei Occasionswagen: im Jahr der ersten Inverkehrsetzung)</t>
  </si>
  <si>
    <t xml:space="preserve">Richtwerte für Privatanteil an den Autokosten </t>
  </si>
  <si>
    <t>Erfahrungszahl</t>
  </si>
  <si>
    <t>Richtwerte zur Kontrolle der Berechnung</t>
  </si>
  <si>
    <t>siehe FiBu</t>
  </si>
  <si>
    <t>Heizung, Beleuchtung, Kommunikation</t>
  </si>
  <si>
    <t>Nebenkosten</t>
  </si>
  <si>
    <t>Ziff. 415</t>
  </si>
  <si>
    <t>muss auch die Vorsteuer a/Betriebskosten anteilsmässig gekürzt werden (Ziff. 415).</t>
  </si>
  <si>
    <t>Total Vorsteuerkürzung</t>
  </si>
  <si>
    <t>Verpflegung am Familientisch</t>
  </si>
  <si>
    <t>Total der Naturalleistungen</t>
  </si>
  <si>
    <t>Standard =</t>
  </si>
  <si>
    <t>9.6% p.a.</t>
  </si>
  <si>
    <t>Basis</t>
  </si>
  <si>
    <t>Prozente eingeben</t>
  </si>
  <si>
    <t>sonst leer lassen</t>
  </si>
  <si>
    <t>Steuersatz
eingeben</t>
  </si>
  <si>
    <t xml:space="preserve">  8% oder 2.5%</t>
  </si>
  <si>
    <t>als Vorsteuerkürzung (Ziff. 415).</t>
  </si>
  <si>
    <t xml:space="preserve">Wenn der Eigentümer mit seiner Familie z.B. in der Atikawohnung über dem Geschäft wohnt, und die Kosten über das Geschäft laufen. </t>
  </si>
  <si>
    <t xml:space="preserve">Beispiel:  Patron wohnt in Betriebswohnung; Oel, Unterhalt wird über die Firma 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</si>
</sst>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  <numFmt numFmtId="166" formatCode="_ * #,##0.0_ ;_ * \-#,##0.0_ ;_ * &quot;-&quot;??_ ;_ @_ "/>
    <numFmt numFmtId="167" formatCode="_ * #,##0_ ;_ * \-#,##0_ ;_ * &quot;-&quot;??_ ;_ @_ "/>
    <numFmt numFmtId="168" formatCode="0.0%"/>
    <numFmt numFmtId="169" formatCode="_ * #,##0.000_ ;_ * \-#,##0.000_ ;_ * &quot;-&quot;???_ ;_ @_ "/>
  </numFmts>
  <fonts count="36">
    <font>
      <sz val="10"/>
      <name val="Verdana"/>
      <family val="0"/>
    </font>
    <font>
      <b/>
      <sz val="10"/>
      <name val="Verdana"/>
      <family val="2"/>
    </font>
    <font>
      <b/>
      <sz val="16"/>
      <name val="Verdana"/>
      <family val="2"/>
    </font>
    <font>
      <sz val="12"/>
      <name val="Verdana"/>
      <family val="0"/>
    </font>
    <font>
      <sz val="8"/>
      <name val="Verdana"/>
      <family val="0"/>
    </font>
    <font>
      <b/>
      <sz val="12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Verdana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9"/>
      <name val="Verdana"/>
      <family val="0"/>
    </font>
    <font>
      <b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5" fillId="20" borderId="1" applyNumberFormat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31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23" borderId="9" applyNumberFormat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41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43" fontId="1" fillId="0" borderId="11" xfId="0" applyNumberFormat="1" applyFont="1" applyBorder="1" applyAlignment="1">
      <alignment/>
    </xf>
    <xf numFmtId="0" fontId="5" fillId="0" borderId="0" xfId="0" applyFont="1" applyAlignment="1">
      <alignment horizontal="left"/>
    </xf>
    <xf numFmtId="43" fontId="1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0" fontId="1" fillId="0" borderId="0" xfId="49" applyNumberFormat="1" applyFont="1" applyFill="1" applyAlignment="1">
      <alignment/>
    </xf>
    <xf numFmtId="10" fontId="1" fillId="2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43" fontId="4" fillId="0" borderId="0" xfId="41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43" fontId="1" fillId="8" borderId="0" xfId="41" applyFont="1" applyFill="1" applyAlignment="1" applyProtection="1">
      <alignment/>
      <protection locked="0"/>
    </xf>
    <xf numFmtId="0" fontId="4" fillId="0" borderId="12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3" fontId="0" fillId="0" borderId="14" xfId="0" applyNumberFormat="1" applyBorder="1" applyAlignment="1">
      <alignment/>
    </xf>
    <xf numFmtId="43" fontId="1" fillId="0" borderId="16" xfId="0" applyNumberFormat="1" applyFont="1" applyBorder="1" applyAlignment="1">
      <alignment/>
    </xf>
    <xf numFmtId="43" fontId="1" fillId="24" borderId="16" xfId="41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43" fontId="1" fillId="24" borderId="18" xfId="0" applyNumberFormat="1" applyFont="1" applyFill="1" applyBorder="1" applyAlignment="1">
      <alignment/>
    </xf>
    <xf numFmtId="43" fontId="10" fillId="17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10" fontId="1" fillId="0" borderId="14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left"/>
    </xf>
    <xf numFmtId="43" fontId="1" fillId="24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8" borderId="27" xfId="0" applyFont="1" applyFill="1" applyBorder="1" applyAlignment="1" applyProtection="1">
      <alignment horizontal="center"/>
      <protection locked="0"/>
    </xf>
    <xf numFmtId="165" fontId="1" fillId="8" borderId="0" xfId="0" applyNumberFormat="1" applyFont="1" applyFill="1" applyAlignment="1" applyProtection="1">
      <alignment/>
      <protection locked="0"/>
    </xf>
    <xf numFmtId="167" fontId="6" fillId="8" borderId="10" xfId="41" applyNumberFormat="1" applyFont="1" applyFill="1" applyBorder="1" applyAlignment="1" applyProtection="1">
      <alignment/>
      <protection locked="0"/>
    </xf>
    <xf numFmtId="9" fontId="1" fillId="8" borderId="0" xfId="49" applyFont="1" applyFill="1" applyAlignment="1" applyProtection="1">
      <alignment/>
      <protection locked="0"/>
    </xf>
    <xf numFmtId="0" fontId="1" fillId="8" borderId="0" xfId="0" applyFont="1" applyFill="1" applyAlignment="1" applyProtection="1">
      <alignment horizontal="center"/>
      <protection locked="0"/>
    </xf>
    <xf numFmtId="10" fontId="1" fillId="8" borderId="14" xfId="0" applyNumberFormat="1" applyFont="1" applyFill="1" applyBorder="1" applyAlignment="1" applyProtection="1">
      <alignment horizontal="center"/>
      <protection locked="0"/>
    </xf>
    <xf numFmtId="9" fontId="1" fillId="8" borderId="0" xfId="0" applyNumberFormat="1" applyFont="1" applyFill="1" applyAlignment="1" applyProtection="1">
      <alignment/>
      <protection locked="0"/>
    </xf>
    <xf numFmtId="0" fontId="1" fillId="8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quotePrefix="1">
      <alignment/>
    </xf>
    <xf numFmtId="0" fontId="4" fillId="0" borderId="10" xfId="0" applyFont="1" applyBorder="1" applyAlignment="1">
      <alignment wrapText="1"/>
    </xf>
    <xf numFmtId="10" fontId="10" fillId="17" borderId="0" xfId="49" applyNumberFormat="1" applyFont="1" applyFill="1" applyAlignment="1">
      <alignment/>
    </xf>
    <xf numFmtId="0" fontId="4" fillId="0" borderId="10" xfId="0" applyFont="1" applyBorder="1" applyAlignment="1">
      <alignment horizontal="center" wrapText="1"/>
    </xf>
    <xf numFmtId="43" fontId="1" fillId="0" borderId="0" xfId="41" applyFont="1" applyAlignment="1">
      <alignment/>
    </xf>
    <xf numFmtId="0" fontId="1" fillId="8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15" fillId="0" borderId="32" xfId="0" applyFont="1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37" xfId="0" applyBorder="1" applyAlignment="1">
      <alignment/>
    </xf>
    <xf numFmtId="0" fontId="12" fillId="24" borderId="35" xfId="0" applyFont="1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12" fillId="10" borderId="35" xfId="0" applyFont="1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12" fillId="8" borderId="35" xfId="0" applyFont="1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1" fillId="24" borderId="28" xfId="0" applyFont="1" applyFill="1" applyBorder="1" applyAlignment="1">
      <alignment/>
    </xf>
    <xf numFmtId="0" fontId="1" fillId="10" borderId="28" xfId="0" applyFont="1" applyFill="1" applyBorder="1" applyAlignment="1">
      <alignment/>
    </xf>
    <xf numFmtId="0" fontId="1" fillId="8" borderId="28" xfId="0" applyFont="1" applyFill="1" applyBorder="1" applyAlignment="1">
      <alignment/>
    </xf>
    <xf numFmtId="0" fontId="1" fillId="24" borderId="31" xfId="0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6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167" fontId="0" fillId="0" borderId="0" xfId="41" applyNumberFormat="1" applyFont="1" applyAlignment="1">
      <alignment/>
    </xf>
    <xf numFmtId="43" fontId="1" fillId="20" borderId="0" xfId="41" applyFont="1" applyFill="1" applyAlignment="1">
      <alignment/>
    </xf>
    <xf numFmtId="43" fontId="1" fillId="20" borderId="0" xfId="0" applyNumberFormat="1" applyFont="1" applyFill="1" applyAlignment="1">
      <alignment/>
    </xf>
    <xf numFmtId="43" fontId="1" fillId="24" borderId="27" xfId="0" applyNumberFormat="1" applyFont="1" applyFill="1" applyBorder="1" applyAlignment="1">
      <alignment/>
    </xf>
    <xf numFmtId="0" fontId="34" fillId="0" borderId="0" xfId="0" applyFont="1" applyAlignment="1">
      <alignment horizontal="center"/>
    </xf>
    <xf numFmtId="4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43" fontId="0" fillId="0" borderId="12" xfId="41" applyFont="1" applyBorder="1" applyAlignment="1">
      <alignment/>
    </xf>
    <xf numFmtId="0" fontId="4" fillId="0" borderId="0" xfId="0" applyFont="1" applyAlignment="1">
      <alignment horizontal="center"/>
    </xf>
    <xf numFmtId="0" fontId="34" fillId="0" borderId="14" xfId="0" applyFont="1" applyBorder="1" applyAlignment="1">
      <alignment horizontal="center" wrapText="1"/>
    </xf>
    <xf numFmtId="0" fontId="0" fillId="0" borderId="0" xfId="0" applyAlignment="1" quotePrefix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1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8" borderId="0" xfId="0" applyFill="1" applyAlignment="1" applyProtection="1">
      <alignment horizontal="left"/>
      <protection locked="0"/>
    </xf>
    <xf numFmtId="0" fontId="4" fillId="0" borderId="0" xfId="0" applyFont="1" applyAlignment="1">
      <alignment horizontal="left" wrapText="1"/>
    </xf>
    <xf numFmtId="0" fontId="4" fillId="0" borderId="24" xfId="0" applyFont="1" applyBorder="1" applyAlignment="1">
      <alignment horizontal="left" wrapText="1"/>
    </xf>
    <xf numFmtId="3" fontId="0" fillId="0" borderId="0" xfId="0" applyNumberFormat="1" applyAlignment="1">
      <alignment horizontal="left"/>
    </xf>
    <xf numFmtId="0" fontId="0" fillId="0" borderId="10" xfId="0" applyBorder="1" applyAlignment="1">
      <alignment horizontal="left" wrapText="1"/>
    </xf>
    <xf numFmtId="0" fontId="16" fillId="0" borderId="3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0" fillId="24" borderId="0" xfId="0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22"/>
        </patternFill>
      </fill>
    </dxf>
    <dxf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37</xdr:row>
      <xdr:rowOff>9525</xdr:rowOff>
    </xdr:from>
    <xdr:to>
      <xdr:col>3</xdr:col>
      <xdr:colOff>76200</xdr:colOff>
      <xdr:row>38</xdr:row>
      <xdr:rowOff>114300</xdr:rowOff>
    </xdr:to>
    <xdr:pic macro="[0]!Löschen_Daten"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238875"/>
          <a:ext cx="16859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29</xdr:row>
      <xdr:rowOff>28575</xdr:rowOff>
    </xdr:from>
    <xdr:to>
      <xdr:col>4</xdr:col>
      <xdr:colOff>428625</xdr:colOff>
      <xdr:row>30</xdr:row>
      <xdr:rowOff>9525</xdr:rowOff>
    </xdr:to>
    <xdr:sp>
      <xdr:nvSpPr>
        <xdr:cNvPr id="1" name="AutoShape 30"/>
        <xdr:cNvSpPr>
          <a:spLocks/>
        </xdr:cNvSpPr>
      </xdr:nvSpPr>
      <xdr:spPr>
        <a:xfrm>
          <a:off x="3276600" y="4429125"/>
          <a:ext cx="466725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G36"/>
  <sheetViews>
    <sheetView zoomScalePageLayoutView="0" workbookViewId="0" topLeftCell="A1">
      <selection activeCell="E44" sqref="E43:E44"/>
    </sheetView>
  </sheetViews>
  <sheetFormatPr defaultColWidth="11.00390625" defaultRowHeight="12.75"/>
  <cols>
    <col min="1" max="1" width="1.4921875" style="0" customWidth="1"/>
    <col min="4" max="4" width="9.125" style="0" customWidth="1"/>
    <col min="5" max="5" width="13.50390625" style="0" customWidth="1"/>
  </cols>
  <sheetData>
    <row r="3" ht="18">
      <c r="A3" s="25" t="s">
        <v>77</v>
      </c>
    </row>
    <row r="4" ht="18">
      <c r="A4" s="25" t="s">
        <v>78</v>
      </c>
    </row>
    <row r="5" ht="18">
      <c r="A5" s="25" t="s">
        <v>79</v>
      </c>
    </row>
    <row r="6" ht="18">
      <c r="A6" s="25" t="s">
        <v>80</v>
      </c>
    </row>
    <row r="7" ht="18">
      <c r="A7" s="25" t="s">
        <v>114</v>
      </c>
    </row>
    <row r="11" ht="12.75">
      <c r="B11" t="s">
        <v>83</v>
      </c>
    </row>
    <row r="13" spans="2:3" ht="12.75">
      <c r="B13" s="1" t="s">
        <v>81</v>
      </c>
      <c r="C13" s="57">
        <v>999999</v>
      </c>
    </row>
    <row r="14" ht="12.75">
      <c r="B14" s="1"/>
    </row>
    <row r="15" spans="2:6" ht="12.75">
      <c r="B15" s="1" t="s">
        <v>82</v>
      </c>
      <c r="C15" s="133" t="s">
        <v>92</v>
      </c>
      <c r="D15" s="133"/>
      <c r="E15" s="133"/>
      <c r="F15" s="133"/>
    </row>
    <row r="16" spans="3:6" ht="12.75">
      <c r="C16" s="134" t="s">
        <v>85</v>
      </c>
      <c r="D16" s="134"/>
      <c r="E16" s="134"/>
      <c r="F16" s="134"/>
    </row>
    <row r="19" spans="2:3" ht="18">
      <c r="B19" s="1" t="s">
        <v>84</v>
      </c>
      <c r="C19" s="58">
        <v>2011</v>
      </c>
    </row>
    <row r="25" spans="6:7" ht="13.5" thickBot="1">
      <c r="F25" s="18" t="s">
        <v>87</v>
      </c>
      <c r="G25" s="18" t="s">
        <v>88</v>
      </c>
    </row>
    <row r="27" spans="2:7" ht="12.75">
      <c r="B27" s="1" t="s">
        <v>86</v>
      </c>
      <c r="E27" s="130" t="str">
        <f>IF(F27=1800,"mindestens","Standard 9.6%")</f>
        <v>mindestens</v>
      </c>
      <c r="F27" s="7">
        <f>Autokosten!F25</f>
        <v>1800</v>
      </c>
      <c r="G27" s="7">
        <f>Autokosten!G25+(Autokosten!G43*-1)</f>
        <v>133.35</v>
      </c>
    </row>
    <row r="28" spans="6:7" ht="5.25" customHeight="1">
      <c r="F28" s="7"/>
      <c r="G28" s="7"/>
    </row>
    <row r="29" spans="2:7" ht="12.75">
      <c r="B29" s="1" t="s">
        <v>90</v>
      </c>
      <c r="F29" s="7">
        <f>Familientisch!G51</f>
        <v>0</v>
      </c>
      <c r="G29" s="7">
        <f>Familientisch!G52</f>
        <v>0</v>
      </c>
    </row>
    <row r="30" spans="6:7" ht="6" customHeight="1">
      <c r="F30" s="7"/>
      <c r="G30" s="7"/>
    </row>
    <row r="31" spans="2:7" ht="12.75">
      <c r="B31" s="1" t="s">
        <v>91</v>
      </c>
      <c r="F31" s="7">
        <f>Nebenkosten!G16</f>
        <v>0</v>
      </c>
      <c r="G31" s="7">
        <f>Nebenkosten!G18</f>
        <v>0</v>
      </c>
    </row>
    <row r="32" spans="6:7" ht="12.75">
      <c r="F32" s="7"/>
      <c r="G32" s="7"/>
    </row>
    <row r="33" spans="2:6" ht="12.75">
      <c r="B33" s="1" t="s">
        <v>89</v>
      </c>
      <c r="F33" s="7"/>
    </row>
    <row r="34" spans="2:7" ht="12.75">
      <c r="B34" s="4" t="s">
        <v>113</v>
      </c>
      <c r="F34" s="7"/>
      <c r="G34" s="72">
        <f>Nebenkosten!G40</f>
        <v>0</v>
      </c>
    </row>
    <row r="35" ht="13.5" thickBot="1">
      <c r="G35" s="13">
        <f>SUM(G27:G34)</f>
        <v>133.35</v>
      </c>
    </row>
    <row r="36" ht="12.75">
      <c r="G36" s="6" t="s">
        <v>321</v>
      </c>
    </row>
  </sheetData>
  <sheetProtection sheet="1"/>
  <mergeCells count="2">
    <mergeCell ref="C15:F15"/>
    <mergeCell ref="C16:F16"/>
  </mergeCells>
  <conditionalFormatting sqref="E27">
    <cfRule type="cellIs" priority="1" dxfId="1" operator="notEqual" stopIfTrue="1">
      <formula>""""""</formula>
    </cfRule>
  </conditionalFormatting>
  <printOptions/>
  <pageMargins left="0.75" right="0.75" top="1" bottom="1" header="0.4921259845" footer="0.4921259845"/>
  <pageSetup horizontalDpi="300" verticalDpi="300" orientation="portrait" paperSize="9" r:id="rId4"/>
  <headerFooter alignWithMargins="0">
    <oddHeader>&amp;LEidg. Steuerverwaltung ESTV&amp;RMerkblatt Nr. 03</oddHeader>
    <oddFooter>&amp;Lerstellt von:
Probst Treuhand GmbH
Dieter Probst&amp;RSeite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G43"/>
  <sheetViews>
    <sheetView tabSelected="1" zoomScalePageLayoutView="0" workbookViewId="0" topLeftCell="A1">
      <selection activeCell="C45" sqref="C45"/>
    </sheetView>
  </sheetViews>
  <sheetFormatPr defaultColWidth="11.00390625" defaultRowHeight="12.75"/>
  <cols>
    <col min="1" max="1" width="3.00390625" style="0" customWidth="1"/>
    <col min="2" max="2" width="19.125" style="0" customWidth="1"/>
  </cols>
  <sheetData>
    <row r="1" spans="1:6" ht="15">
      <c r="A1" s="3"/>
      <c r="B1" s="3"/>
      <c r="C1" s="3"/>
      <c r="D1" s="3"/>
      <c r="F1" s="3"/>
    </row>
    <row r="2" spans="1:3" ht="19.5">
      <c r="A2" s="2" t="s">
        <v>0</v>
      </c>
      <c r="B2" s="2"/>
      <c r="C2" s="2"/>
    </row>
    <row r="3" spans="1:3" ht="19.5">
      <c r="A3" s="2" t="s">
        <v>1</v>
      </c>
      <c r="B3" s="2"/>
      <c r="C3" s="2"/>
    </row>
    <row r="6" ht="12.75">
      <c r="B6" t="s">
        <v>2</v>
      </c>
    </row>
    <row r="7" ht="12.75">
      <c r="B7" t="s">
        <v>3</v>
      </c>
    </row>
    <row r="8" ht="12.75">
      <c r="B8" t="s">
        <v>4</v>
      </c>
    </row>
    <row r="9" ht="12.75">
      <c r="B9" t="s">
        <v>5</v>
      </c>
    </row>
    <row r="11" ht="12.75">
      <c r="B11" t="s">
        <v>6</v>
      </c>
    </row>
    <row r="12" ht="12.75">
      <c r="B12" t="s">
        <v>333</v>
      </c>
    </row>
    <row r="14" ht="15">
      <c r="A14" s="5" t="s">
        <v>7</v>
      </c>
    </row>
    <row r="15" ht="6" customHeight="1">
      <c r="A15" s="5"/>
    </row>
    <row r="16" spans="2:7" ht="12.75">
      <c r="B16" s="146" t="s">
        <v>8</v>
      </c>
      <c r="C16" s="146"/>
      <c r="D16" s="146"/>
      <c r="E16" s="146"/>
      <c r="F16" s="146"/>
      <c r="G16" s="146"/>
    </row>
    <row r="17" spans="2:7" ht="12.75">
      <c r="B17" s="146" t="s">
        <v>9</v>
      </c>
      <c r="C17" s="146"/>
      <c r="D17" s="146"/>
      <c r="E17" s="146"/>
      <c r="F17" s="146"/>
      <c r="G17" s="146"/>
    </row>
    <row r="18" ht="12.75">
      <c r="B18" t="s">
        <v>12</v>
      </c>
    </row>
    <row r="19" ht="12.75">
      <c r="B19" t="s">
        <v>10</v>
      </c>
    </row>
    <row r="20" ht="12.75">
      <c r="B20" t="s">
        <v>11</v>
      </c>
    </row>
    <row r="21" ht="6.75" customHeight="1"/>
    <row r="22" ht="12.75">
      <c r="B22" t="s">
        <v>14</v>
      </c>
    </row>
    <row r="23" ht="12.75">
      <c r="B23" t="s">
        <v>322</v>
      </c>
    </row>
    <row r="24" ht="12.75">
      <c r="B24" t="s">
        <v>13</v>
      </c>
    </row>
    <row r="25" ht="12.75">
      <c r="B25" s="4" t="s">
        <v>15</v>
      </c>
    </row>
    <row r="28" ht="15">
      <c r="A28" s="5" t="s">
        <v>16</v>
      </c>
    </row>
    <row r="29" ht="4.5" customHeight="1"/>
    <row r="30" ht="12.75">
      <c r="B30" t="s">
        <v>17</v>
      </c>
    </row>
    <row r="31" ht="12.75">
      <c r="B31" t="s">
        <v>18</v>
      </c>
    </row>
    <row r="32" ht="3.75" customHeight="1"/>
    <row r="33" ht="12.75">
      <c r="B33" t="s">
        <v>19</v>
      </c>
    </row>
    <row r="36" ht="15">
      <c r="A36" s="5" t="s">
        <v>20</v>
      </c>
    </row>
    <row r="37" ht="15">
      <c r="A37" s="5" t="s">
        <v>21</v>
      </c>
    </row>
    <row r="38" ht="5.25" customHeight="1"/>
    <row r="39" ht="12.75">
      <c r="B39" t="s">
        <v>22</v>
      </c>
    </row>
    <row r="40" ht="12.75">
      <c r="B40" t="s">
        <v>23</v>
      </c>
    </row>
    <row r="41" ht="12.75">
      <c r="B41" t="s">
        <v>24</v>
      </c>
    </row>
    <row r="42" ht="12.75">
      <c r="B42" t="s">
        <v>335</v>
      </c>
    </row>
    <row r="43" ht="12.75">
      <c r="B43" t="s">
        <v>94</v>
      </c>
    </row>
  </sheetData>
  <sheetProtection/>
  <printOptions/>
  <pageMargins left="0.73" right="0.24" top="0.66" bottom="1" header="0.24" footer="0.4921259845"/>
  <pageSetup fitToHeight="1" fitToWidth="1" orientation="portrait" paperSize="9" r:id="rId1"/>
  <headerFooter alignWithMargins="0">
    <oddHeader>&amp;L&amp;"Verdana,Fett"&amp;12Eidg. Steuerverwaltung ESTV&amp;RMerkblatt Nr. 03</oddHeader>
    <oddFooter>&amp;LProbst Treuhand GmbH
5400 Baden&amp;RSeite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G44"/>
  <sheetViews>
    <sheetView zoomScalePageLayoutView="0" workbookViewId="0" topLeftCell="A19">
      <selection activeCell="C35" sqref="C35"/>
    </sheetView>
  </sheetViews>
  <sheetFormatPr defaultColWidth="11.00390625" defaultRowHeight="12.75"/>
  <cols>
    <col min="1" max="1" width="3.75390625" style="0" customWidth="1"/>
    <col min="2" max="2" width="12.00390625" style="0" customWidth="1"/>
    <col min="3" max="3" width="13.375" style="0" customWidth="1"/>
    <col min="4" max="4" width="14.50390625" style="0" customWidth="1"/>
    <col min="5" max="5" width="10.125" style="0" bestFit="1" customWidth="1"/>
    <col min="6" max="6" width="12.50390625" style="0" customWidth="1"/>
    <col min="7" max="7" width="12.875" style="0" customWidth="1"/>
  </cols>
  <sheetData>
    <row r="2" spans="1:3" ht="12.75">
      <c r="A2" s="1" t="s">
        <v>25</v>
      </c>
      <c r="C2" s="45">
        <f>Deckblatt!C13</f>
        <v>999999</v>
      </c>
    </row>
    <row r="3" ht="4.5" customHeight="1"/>
    <row r="4" spans="1:7" ht="15.75" thickBot="1">
      <c r="A4" s="21" t="s">
        <v>26</v>
      </c>
      <c r="B4" s="11"/>
      <c r="C4" s="135" t="str">
        <f>Deckblatt!C15</f>
        <v>Mustermann GmbH</v>
      </c>
      <c r="D4" s="135"/>
      <c r="E4" s="135"/>
      <c r="F4" s="135"/>
      <c r="G4" s="135"/>
    </row>
    <row r="5" spans="3:7" ht="4.5" customHeight="1" thickBot="1">
      <c r="C5" s="14"/>
      <c r="D5" s="14"/>
      <c r="E5" s="14"/>
      <c r="F5" s="14"/>
      <c r="G5" s="14"/>
    </row>
    <row r="6" spans="1:7" ht="15.75" thickBot="1">
      <c r="A6" s="59"/>
      <c r="B6" s="1" t="s">
        <v>44</v>
      </c>
      <c r="C6" s="14"/>
      <c r="D6" s="14"/>
      <c r="E6" s="14"/>
      <c r="F6" s="14"/>
      <c r="G6" s="14"/>
    </row>
    <row r="8" spans="1:7" ht="14.25">
      <c r="A8" s="1" t="s">
        <v>27</v>
      </c>
      <c r="D8" s="136" t="s">
        <v>93</v>
      </c>
      <c r="E8" s="136"/>
      <c r="F8" s="136"/>
      <c r="G8" s="136"/>
    </row>
    <row r="9" ht="3.75" customHeight="1"/>
    <row r="10" spans="1:7" ht="14.25">
      <c r="A10" s="1" t="s">
        <v>28</v>
      </c>
      <c r="D10" s="136" t="s">
        <v>115</v>
      </c>
      <c r="E10" s="136"/>
      <c r="F10" s="136"/>
      <c r="G10" s="136"/>
    </row>
    <row r="11" ht="4.5" customHeight="1"/>
    <row r="12" spans="1:7" ht="12.75">
      <c r="A12" s="1" t="s">
        <v>29</v>
      </c>
      <c r="D12" s="60"/>
      <c r="F12" s="137" t="s">
        <v>31</v>
      </c>
      <c r="G12" s="137"/>
    </row>
    <row r="13" spans="6:7" ht="12" customHeight="1" thickBot="1">
      <c r="F13" s="10" t="s">
        <v>32</v>
      </c>
      <c r="G13" s="10" t="s">
        <v>33</v>
      </c>
    </row>
    <row r="14" ht="5.25" customHeight="1"/>
    <row r="15" spans="1:7" ht="15" thickBot="1">
      <c r="A15" s="1" t="s">
        <v>30</v>
      </c>
      <c r="D15" s="61"/>
      <c r="E15" t="s">
        <v>34</v>
      </c>
      <c r="F15" s="7">
        <f>IF($D$15&gt;100000,0,IF(($D$15*1%)&lt;150,150,$D$15*1%))</f>
        <v>150</v>
      </c>
      <c r="G15" s="7">
        <f>IF($D$15&gt;100000,0,IF(($D$15*0.8%)&lt;150,150,$D$15*0.8%))</f>
        <v>150</v>
      </c>
    </row>
    <row r="16" spans="5:7" ht="12.75">
      <c r="E16" t="s">
        <v>35</v>
      </c>
      <c r="F16" s="124">
        <f>F15*12</f>
        <v>1800</v>
      </c>
      <c r="G16" s="124">
        <f>G15*12</f>
        <v>1800</v>
      </c>
    </row>
    <row r="17" spans="6:7" ht="6" customHeight="1">
      <c r="F17" s="6"/>
      <c r="G17" s="6"/>
    </row>
    <row r="19" ht="12.75">
      <c r="G19" s="17" t="s">
        <v>49</v>
      </c>
    </row>
    <row r="20" spans="1:7" ht="15" thickBot="1">
      <c r="A20" s="16" t="str">
        <f>IF(A6="","jurisitsche Person, Personengesellschaft","Einzelfirma")</f>
        <v>jurisitsche Person, Personengesellschaft</v>
      </c>
      <c r="F20" s="129" t="s">
        <v>328</v>
      </c>
      <c r="G20" s="18" t="s">
        <v>50</v>
      </c>
    </row>
    <row r="21" ht="4.5" customHeight="1"/>
    <row r="22" spans="5:7" ht="15">
      <c r="E22" s="5" t="s">
        <v>48</v>
      </c>
      <c r="F22" s="7">
        <f>D15</f>
        <v>0</v>
      </c>
      <c r="G22" s="123">
        <f>IF(F22&gt;0,F22*7.6%,0)</f>
        <v>0</v>
      </c>
    </row>
    <row r="23" spans="5:7" ht="4.5" customHeight="1">
      <c r="E23" s="19"/>
      <c r="G23" s="6"/>
    </row>
    <row r="24" spans="5:7" ht="17.25" customHeight="1" thickBot="1">
      <c r="E24" s="19"/>
      <c r="F24" s="24" t="s">
        <v>327</v>
      </c>
      <c r="G24" s="6"/>
    </row>
    <row r="25" spans="1:7" ht="13.5" thickBot="1">
      <c r="A25" s="1" t="s">
        <v>86</v>
      </c>
      <c r="D25" t="s">
        <v>326</v>
      </c>
      <c r="E25" s="19">
        <v>0.08</v>
      </c>
      <c r="F25" s="72">
        <f>IF((F22*9.6%)&lt;1800,1800,(F22*9.6%))</f>
        <v>1800</v>
      </c>
      <c r="G25" s="125">
        <f>ROUND(((IF(C31&gt;0,0,F25-(F25/1.08)))*20),0)/20</f>
        <v>133.35</v>
      </c>
    </row>
    <row r="26" spans="5:7" ht="12.75">
      <c r="E26" s="19"/>
      <c r="F26" s="130" t="s">
        <v>62</v>
      </c>
      <c r="G26" s="126" t="s">
        <v>35</v>
      </c>
    </row>
    <row r="27" spans="5:7" ht="12.75">
      <c r="E27" s="19"/>
      <c r="G27" s="126" t="s">
        <v>321</v>
      </c>
    </row>
    <row r="28" ht="12.75">
      <c r="E28" s="19"/>
    </row>
    <row r="29" ht="14.25">
      <c r="A29" s="16" t="s">
        <v>47</v>
      </c>
    </row>
    <row r="30" ht="12.75">
      <c r="C30" s="130" t="s">
        <v>329</v>
      </c>
    </row>
    <row r="31" spans="1:4" ht="12.75">
      <c r="A31" s="1" t="s">
        <v>45</v>
      </c>
      <c r="C31" s="62"/>
      <c r="D31" s="4" t="s">
        <v>51</v>
      </c>
    </row>
    <row r="32" ht="12.75">
      <c r="C32" s="23" t="s">
        <v>330</v>
      </c>
    </row>
    <row r="33" spans="1:5" ht="12.75">
      <c r="A33" s="1" t="s">
        <v>36</v>
      </c>
      <c r="E33" s="9" t="s">
        <v>42</v>
      </c>
    </row>
    <row r="34" spans="4:5" ht="13.5" thickBot="1">
      <c r="D34" s="11" t="s">
        <v>43</v>
      </c>
      <c r="E34" s="12">
        <v>0.08</v>
      </c>
    </row>
    <row r="35" ht="5.25" customHeight="1"/>
    <row r="36" spans="1:5" ht="12.75">
      <c r="A36" t="s">
        <v>37</v>
      </c>
      <c r="D36" s="26"/>
      <c r="E36" s="7">
        <f>ROUND((IF(D36&lt;&gt;0,D36*$E$34,0)*20),0)/20</f>
        <v>0</v>
      </c>
    </row>
    <row r="37" spans="1:5" ht="12.75">
      <c r="A37" t="s">
        <v>38</v>
      </c>
      <c r="D37" s="26"/>
      <c r="E37" s="7">
        <f>ROUND((IF(D37&lt;&gt;0,D37*$E$34,0)*20),0)/20</f>
        <v>0</v>
      </c>
    </row>
    <row r="38" spans="1:5" ht="12.75">
      <c r="A38" t="s">
        <v>39</v>
      </c>
      <c r="D38" s="26"/>
      <c r="E38" s="7">
        <f>ROUND((IF(D38&lt;&gt;0,D38*$E$34,0)*20),0)/20</f>
        <v>0</v>
      </c>
    </row>
    <row r="39" spans="1:5" ht="12.75">
      <c r="A39" t="s">
        <v>40</v>
      </c>
      <c r="D39" s="26"/>
      <c r="E39" s="7">
        <f>ROUND((IF(D39&lt;&gt;0,D39*$E$34,0)*20),0)/20</f>
        <v>0</v>
      </c>
    </row>
    <row r="40" spans="1:5" ht="12.75">
      <c r="A40" t="s">
        <v>41</v>
      </c>
      <c r="D40" s="26"/>
      <c r="E40" s="7">
        <f>ROUND((IF(D40&lt;&gt;0,D40*$E$34,0)*20),0)/20</f>
        <v>0</v>
      </c>
    </row>
    <row r="41" ht="13.5" thickBot="1">
      <c r="E41" s="13">
        <f>SUM(E36:E40)</f>
        <v>0</v>
      </c>
    </row>
    <row r="42" ht="12.75">
      <c r="E42" s="22" t="str">
        <f>IF((C31-50%)&gt;0,"= Schätzung","= Standard")</f>
        <v>= Standard</v>
      </c>
    </row>
    <row r="43" spans="1:7" ht="15" thickBot="1">
      <c r="A43" s="16" t="s">
        <v>46</v>
      </c>
      <c r="E43" s="20">
        <f>IF((C31-50%)&gt;0,(C31-50%),0)</f>
        <v>0</v>
      </c>
      <c r="F43" s="127"/>
      <c r="G43" s="15">
        <f>ROUND(((E41*-E43)*20),0)/20</f>
        <v>0</v>
      </c>
    </row>
    <row r="44" spans="1:7" ht="12.75">
      <c r="A44" s="4" t="s">
        <v>72</v>
      </c>
      <c r="F44" s="128"/>
      <c r="G44" s="6" t="s">
        <v>321</v>
      </c>
    </row>
  </sheetData>
  <sheetProtection/>
  <mergeCells count="4">
    <mergeCell ref="C4:G4"/>
    <mergeCell ref="D10:G10"/>
    <mergeCell ref="D8:G8"/>
    <mergeCell ref="F12:G12"/>
  </mergeCells>
  <printOptions/>
  <pageMargins left="0.75" right="0.26" top="0.87" bottom="1.15" header="0.31" footer="0.49"/>
  <pageSetup fitToHeight="1" fitToWidth="1" horizontalDpi="300" verticalDpi="300" orientation="portrait" paperSize="9" r:id="rId3"/>
  <headerFooter alignWithMargins="0">
    <oddHeader>&amp;LESTV&amp;C&amp;"Verdana,Fett"&amp;12Privatanteil Autokosten&amp;RMerkblatt Nr. 03</oddHeader>
    <oddFooter>&amp;Lerstellt von 
Probst Treuhand GmbH
Dieter Probst &amp;RSeite 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53"/>
  <sheetViews>
    <sheetView zoomScalePageLayoutView="0" workbookViewId="0" topLeftCell="A1">
      <selection activeCell="C14" sqref="C14"/>
    </sheetView>
  </sheetViews>
  <sheetFormatPr defaultColWidth="11.00390625" defaultRowHeight="12.75"/>
  <cols>
    <col min="1" max="1" width="2.375" style="0" customWidth="1"/>
    <col min="2" max="2" width="17.375" style="0" customWidth="1"/>
    <col min="3" max="3" width="4.50390625" style="0" customWidth="1"/>
    <col min="4" max="4" width="9.375" style="0" customWidth="1"/>
    <col min="5" max="5" width="6.00390625" style="0" customWidth="1"/>
    <col min="6" max="6" width="11.125" style="0" customWidth="1"/>
    <col min="7" max="7" width="12.375" style="0" customWidth="1"/>
    <col min="8" max="8" width="20.375" style="0" customWidth="1"/>
  </cols>
  <sheetData>
    <row r="1" spans="1:4" ht="12.75">
      <c r="A1" s="1" t="s">
        <v>25</v>
      </c>
      <c r="C1" s="141">
        <f>Deckblatt!C13</f>
        <v>999999</v>
      </c>
      <c r="D1" s="141"/>
    </row>
    <row r="2" ht="4.5" customHeight="1"/>
    <row r="3" spans="1:7" ht="15.75" thickBot="1">
      <c r="A3" s="21" t="s">
        <v>26</v>
      </c>
      <c r="B3" s="11"/>
      <c r="C3" s="135" t="str">
        <f>Deckblatt!C15</f>
        <v>Mustermann GmbH</v>
      </c>
      <c r="D3" s="135"/>
      <c r="E3" s="135"/>
      <c r="F3" s="135"/>
      <c r="G3" s="135"/>
    </row>
    <row r="4" ht="5.25" customHeight="1" thickBot="1">
      <c r="G4" s="29"/>
    </row>
    <row r="5" spans="2:8" ht="24.75" customHeight="1" thickBot="1">
      <c r="B5" t="s">
        <v>44</v>
      </c>
      <c r="C5" s="59"/>
      <c r="F5" t="s">
        <v>60</v>
      </c>
      <c r="G5" s="131" t="s">
        <v>331</v>
      </c>
      <c r="H5" s="132" t="s">
        <v>332</v>
      </c>
    </row>
    <row r="6" spans="3:8" ht="12.75">
      <c r="C6" s="67"/>
      <c r="F6" s="63">
        <v>12</v>
      </c>
      <c r="G6" s="64">
        <v>0.08</v>
      </c>
      <c r="H6" s="23" t="str">
        <f>IF(G6&gt;2.5%,"  Restaurant, Hotel","  Lebensmittelhandel")</f>
        <v>  Restaurant, Hotel</v>
      </c>
    </row>
    <row r="7" ht="12.75">
      <c r="G7" s="31" t="s">
        <v>62</v>
      </c>
    </row>
    <row r="8" ht="3.75" customHeight="1">
      <c r="G8" s="31"/>
    </row>
    <row r="9" spans="1:7" ht="15">
      <c r="A9" s="5" t="s">
        <v>63</v>
      </c>
      <c r="G9" s="31"/>
    </row>
    <row r="10" ht="12.75">
      <c r="G10" s="31"/>
    </row>
    <row r="11" spans="3:7" ht="12.75">
      <c r="C11" s="24" t="s">
        <v>57</v>
      </c>
      <c r="D11" s="24" t="s">
        <v>58</v>
      </c>
      <c r="E11" s="27" t="s">
        <v>73</v>
      </c>
      <c r="F11" s="27" t="s">
        <v>59</v>
      </c>
      <c r="G11" s="32" t="s">
        <v>31</v>
      </c>
    </row>
    <row r="12" spans="2:7" ht="12.75">
      <c r="B12" t="s">
        <v>52</v>
      </c>
      <c r="C12" s="63"/>
      <c r="D12" s="7">
        <v>540</v>
      </c>
      <c r="F12" s="7">
        <f>IF($C$5="",D12,IF($G$6&gt;2.5%,D12*0.33333,D12*0.666667))</f>
        <v>540</v>
      </c>
      <c r="G12" s="33">
        <f>ROUND(C12*F12*$F$6,0)</f>
        <v>0</v>
      </c>
    </row>
    <row r="13" spans="2:7" ht="12.75">
      <c r="B13" t="s">
        <v>56</v>
      </c>
      <c r="C13" s="63"/>
      <c r="D13" s="7">
        <f>2200/12</f>
        <v>183.33333333333334</v>
      </c>
      <c r="F13" s="7">
        <f>IF($C$5="",D13,IF($G$6&gt;2.5%,D13*0.33333,D13*0.666667))</f>
        <v>183.33333333333334</v>
      </c>
      <c r="G13" s="33">
        <f>ROUND(C13*F13*$F$6,0)</f>
        <v>0</v>
      </c>
    </row>
    <row r="14" spans="2:7" ht="12.75">
      <c r="B14" t="s">
        <v>53</v>
      </c>
      <c r="C14" s="63"/>
      <c r="D14" s="7">
        <v>405</v>
      </c>
      <c r="E14" s="65"/>
      <c r="F14" s="7">
        <f>IF($C$5="",D14,IF($G$6&gt;2.5%,D14*0.33333,D14*0.666667))</f>
        <v>405</v>
      </c>
      <c r="G14" s="33">
        <f>ROUND((C14*F14*$F$6)*(1-E14),0)</f>
        <v>0</v>
      </c>
    </row>
    <row r="15" spans="2:7" ht="12.75">
      <c r="B15" t="s">
        <v>54</v>
      </c>
      <c r="C15" s="63"/>
      <c r="D15" s="7">
        <v>270</v>
      </c>
      <c r="E15" s="65"/>
      <c r="F15" s="7">
        <f>IF($C$5="",D15,IF($G$6&gt;2.5%,0,D15*1))</f>
        <v>270</v>
      </c>
      <c r="G15" s="33">
        <f>ROUND((C15*F15*$F$6)*(1-E15),0)</f>
        <v>0</v>
      </c>
    </row>
    <row r="16" spans="2:7" ht="13.5" thickBot="1">
      <c r="B16" t="s">
        <v>55</v>
      </c>
      <c r="C16" s="63"/>
      <c r="D16" s="7">
        <v>135</v>
      </c>
      <c r="E16" s="65"/>
      <c r="F16" s="7">
        <f>IF($C$5="",D16,IF($G$6&gt;2.5%,0,D16*1))</f>
        <v>135</v>
      </c>
      <c r="G16" s="33">
        <f>ROUND((C16*F16*$F$6)*(1-E16),0)</f>
        <v>0</v>
      </c>
    </row>
    <row r="17" spans="3:7" ht="13.5" thickBot="1">
      <c r="C17" s="59">
        <f>SUM(C14:C16)</f>
        <v>0</v>
      </c>
      <c r="G17" s="34">
        <f>SUM(G12:G16)</f>
        <v>0</v>
      </c>
    </row>
    <row r="18" spans="3:7" ht="2.25" customHeight="1">
      <c r="C18" s="122"/>
      <c r="G18" s="30"/>
    </row>
    <row r="19" spans="2:8" ht="25.5" customHeight="1" thickBot="1">
      <c r="B19" s="139" t="s">
        <v>74</v>
      </c>
      <c r="C19" s="139"/>
      <c r="D19" s="139"/>
      <c r="E19" s="139"/>
      <c r="F19" s="140"/>
      <c r="G19" s="35">
        <f>ROUND((G17-(G17/(1+G6)))*20,0)/20</f>
        <v>0</v>
      </c>
      <c r="H19" s="28"/>
    </row>
    <row r="20" ht="13.5" thickBot="1">
      <c r="G20" s="36"/>
    </row>
    <row r="21" ht="15">
      <c r="A21" s="5" t="s">
        <v>64</v>
      </c>
    </row>
    <row r="22" ht="5.25" customHeight="1">
      <c r="A22" s="5"/>
    </row>
    <row r="23" spans="1:6" ht="13.5" thickBot="1">
      <c r="A23" s="1">
        <v>1</v>
      </c>
      <c r="B23" s="138"/>
      <c r="C23" s="138"/>
      <c r="D23" s="138"/>
      <c r="E23" s="138"/>
      <c r="F23" s="138"/>
    </row>
    <row r="24" spans="2:5" ht="13.5" thickBot="1">
      <c r="B24" t="s">
        <v>324</v>
      </c>
      <c r="E24" s="59"/>
    </row>
    <row r="25" ht="6.75" customHeight="1">
      <c r="E25" s="37"/>
    </row>
    <row r="26" spans="2:7" ht="12.75">
      <c r="B26" t="s">
        <v>65</v>
      </c>
      <c r="C26" s="66">
        <v>12</v>
      </c>
      <c r="D26" s="23" t="s">
        <v>69</v>
      </c>
      <c r="E26" s="63"/>
      <c r="F26" s="7">
        <f>IF($E$24="",3,3*0.75)</f>
        <v>3</v>
      </c>
      <c r="G26" s="8">
        <f>IF(E26="",0,C26*C27*C28*F26)</f>
        <v>0</v>
      </c>
    </row>
    <row r="27" spans="2:7" ht="12.75">
      <c r="B27" t="s">
        <v>66</v>
      </c>
      <c r="C27" s="66">
        <v>4</v>
      </c>
      <c r="D27" s="23" t="s">
        <v>70</v>
      </c>
      <c r="E27" s="63"/>
      <c r="F27" s="7">
        <f>IF($E$24="",8,8*0.75)</f>
        <v>8</v>
      </c>
      <c r="G27" s="8">
        <f>IF(E27="",0,C26*C27*C28*F27)</f>
        <v>0</v>
      </c>
    </row>
    <row r="28" spans="2:7" ht="12.75">
      <c r="B28" t="s">
        <v>67</v>
      </c>
      <c r="C28" s="66">
        <v>5</v>
      </c>
      <c r="D28" s="23" t="s">
        <v>71</v>
      </c>
      <c r="E28" s="63"/>
      <c r="F28" s="7">
        <f>IF($E$24="",7,7*0.75)</f>
        <v>7</v>
      </c>
      <c r="G28" s="8">
        <f>IF(E28="",0,C26*C27*C28*F28)</f>
        <v>0</v>
      </c>
    </row>
    <row r="29" spans="3:7" ht="13.5" thickBot="1">
      <c r="C29">
        <v>5</v>
      </c>
      <c r="G29" s="13">
        <f>SUM(G26:G28)</f>
        <v>0</v>
      </c>
    </row>
    <row r="30" ht="4.5" customHeight="1"/>
    <row r="31" spans="7:8" ht="13.5" thickBot="1">
      <c r="G31" s="15">
        <f>ROUND(((G29-(G29/1.076))*20),0)/20</f>
        <v>0</v>
      </c>
      <c r="H31" s="28"/>
    </row>
    <row r="32" spans="1:6" ht="13.5" thickBot="1">
      <c r="A32" s="1">
        <v>2</v>
      </c>
      <c r="B32" s="138"/>
      <c r="C32" s="138"/>
      <c r="D32" s="138"/>
      <c r="E32" s="138"/>
      <c r="F32" s="138"/>
    </row>
    <row r="33" spans="2:6" ht="13.5" thickBot="1">
      <c r="B33" t="s">
        <v>68</v>
      </c>
      <c r="E33" s="59"/>
      <c r="F33" t="str">
        <f>IF(E33=""," Merkblatt N1"," 25% reduziert, weil Privattisch")</f>
        <v> Merkblatt N1</v>
      </c>
    </row>
    <row r="34" ht="12.75">
      <c r="E34" s="37"/>
    </row>
    <row r="35" spans="2:7" ht="12.75">
      <c r="B35" t="s">
        <v>65</v>
      </c>
      <c r="C35" s="66">
        <v>12</v>
      </c>
      <c r="D35" s="23" t="s">
        <v>69</v>
      </c>
      <c r="E35" s="63"/>
      <c r="F35" s="7">
        <f>IF($E$24="",3,3*0.75)</f>
        <v>3</v>
      </c>
      <c r="G35" s="8">
        <f>IF(E35="",0,C35*C36*C37*F35)</f>
        <v>0</v>
      </c>
    </row>
    <row r="36" spans="2:7" ht="12.75">
      <c r="B36" t="s">
        <v>66</v>
      </c>
      <c r="C36" s="66">
        <v>4</v>
      </c>
      <c r="D36" s="23" t="s">
        <v>70</v>
      </c>
      <c r="E36" s="63"/>
      <c r="F36" s="7">
        <f>IF($E$24="",8,8*0.75)</f>
        <v>8</v>
      </c>
      <c r="G36" s="8">
        <f>IF(E36="",0,C35*C36*C37*F36)</f>
        <v>0</v>
      </c>
    </row>
    <row r="37" spans="2:7" ht="12.75">
      <c r="B37" t="s">
        <v>67</v>
      </c>
      <c r="C37" s="66">
        <v>5</v>
      </c>
      <c r="D37" s="23" t="s">
        <v>71</v>
      </c>
      <c r="E37" s="63"/>
      <c r="F37" s="7">
        <f>IF($E$24="",7,7*0.75)</f>
        <v>7</v>
      </c>
      <c r="G37" s="8">
        <f>IF(E37="",0,C35*C36*C37*F37)</f>
        <v>0</v>
      </c>
    </row>
    <row r="38" ht="13.5" thickBot="1">
      <c r="G38" s="13">
        <f>SUM(G35:G37)</f>
        <v>0</v>
      </c>
    </row>
    <row r="39" ht="3.75" customHeight="1"/>
    <row r="40" spans="7:8" ht="13.5" thickBot="1">
      <c r="G40" s="15">
        <f>ROUND(((G38-(G38/1.076))*20),0)/20</f>
        <v>0</v>
      </c>
      <c r="H40" s="28"/>
    </row>
    <row r="41" spans="1:6" ht="13.5" thickBot="1">
      <c r="A41" s="1">
        <v>3</v>
      </c>
      <c r="B41" s="138"/>
      <c r="C41" s="138"/>
      <c r="D41" s="138"/>
      <c r="E41" s="138"/>
      <c r="F41" s="138"/>
    </row>
    <row r="42" spans="2:6" ht="13.5" thickBot="1">
      <c r="B42" t="s">
        <v>68</v>
      </c>
      <c r="E42" s="59"/>
      <c r="F42" t="str">
        <f>IF(E42=""," Merkblatt N1"," 25% reduziert, weil Privattisch")</f>
        <v> Merkblatt N1</v>
      </c>
    </row>
    <row r="43" ht="12.75">
      <c r="E43" s="37"/>
    </row>
    <row r="44" spans="2:7" ht="12.75">
      <c r="B44" t="s">
        <v>65</v>
      </c>
      <c r="C44" s="66">
        <v>5</v>
      </c>
      <c r="D44" s="23" t="s">
        <v>69</v>
      </c>
      <c r="E44" s="63"/>
      <c r="F44" s="7">
        <f>IF($E$24="",3,3*0.75)</f>
        <v>3</v>
      </c>
      <c r="G44" s="8">
        <f>IF(E44="",0,C44*C45*C46*F44)</f>
        <v>0</v>
      </c>
    </row>
    <row r="45" spans="2:7" ht="12.75">
      <c r="B45" t="s">
        <v>66</v>
      </c>
      <c r="C45" s="66">
        <v>4</v>
      </c>
      <c r="D45" s="23" t="s">
        <v>70</v>
      </c>
      <c r="E45" s="63"/>
      <c r="F45" s="7">
        <f>IF($E$24="",8,8*0.75)</f>
        <v>8</v>
      </c>
      <c r="G45" s="8">
        <f>IF(E45="",0,C44*C45*C46*F45)</f>
        <v>0</v>
      </c>
    </row>
    <row r="46" spans="2:7" ht="12.75">
      <c r="B46" t="s">
        <v>67</v>
      </c>
      <c r="C46" s="66">
        <v>6</v>
      </c>
      <c r="D46" s="23" t="s">
        <v>71</v>
      </c>
      <c r="E46" s="63"/>
      <c r="F46" s="7">
        <f>IF($E$24="",7,7*0.75)</f>
        <v>7</v>
      </c>
      <c r="G46" s="8">
        <f>IF(E46="",0,C44*C45*C46*F46)</f>
        <v>0</v>
      </c>
    </row>
    <row r="47" ht="13.5" thickBot="1">
      <c r="G47" s="13">
        <f>SUM(G44:G46)</f>
        <v>0</v>
      </c>
    </row>
    <row r="48" ht="5.25" customHeight="1"/>
    <row r="49" spans="7:8" ht="13.5" thickBot="1">
      <c r="G49" s="46">
        <f>ROUND(((G47-(G47/1.076))*20),0)/20</f>
        <v>0</v>
      </c>
      <c r="H49" s="28"/>
    </row>
    <row r="50" spans="1:8" ht="12.75">
      <c r="A50" s="47"/>
      <c r="B50" s="48"/>
      <c r="C50" s="48"/>
      <c r="D50" s="48"/>
      <c r="E50" s="48"/>
      <c r="F50" s="48"/>
      <c r="G50" s="48"/>
      <c r="H50" s="49"/>
    </row>
    <row r="51" spans="1:8" ht="13.5" thickBot="1">
      <c r="A51" s="50"/>
      <c r="B51" s="51" t="s">
        <v>325</v>
      </c>
      <c r="C51" s="52"/>
      <c r="D51" s="52"/>
      <c r="E51" s="52"/>
      <c r="F51" s="52"/>
      <c r="G51" s="39">
        <f>G17+G29+G38+G47</f>
        <v>0</v>
      </c>
      <c r="H51" s="53"/>
    </row>
    <row r="52" spans="1:8" ht="13.5" thickBot="1">
      <c r="A52" s="50"/>
      <c r="B52" s="51" t="s">
        <v>323</v>
      </c>
      <c r="C52" s="52"/>
      <c r="D52" s="52"/>
      <c r="E52" s="52"/>
      <c r="F52" s="52"/>
      <c r="G52" s="38">
        <f>G19+G31+G40+G49</f>
        <v>0</v>
      </c>
      <c r="H52" s="54" t="s">
        <v>321</v>
      </c>
    </row>
    <row r="53" spans="1:8" ht="13.5" thickBot="1">
      <c r="A53" s="55"/>
      <c r="B53" s="11"/>
      <c r="C53" s="11"/>
      <c r="D53" s="11"/>
      <c r="E53" s="11"/>
      <c r="F53" s="11"/>
      <c r="G53" s="11"/>
      <c r="H53" s="56"/>
    </row>
  </sheetData>
  <sheetProtection sheet="1" objects="1" scenarios="1"/>
  <mergeCells count="6">
    <mergeCell ref="B41:F41"/>
    <mergeCell ref="B19:F19"/>
    <mergeCell ref="C3:G3"/>
    <mergeCell ref="C1:D1"/>
    <mergeCell ref="B23:F23"/>
    <mergeCell ref="B32:F32"/>
  </mergeCells>
  <printOptions/>
  <pageMargins left="0.68" right="0.25" top="0.71" bottom="1.07" header="0.31" footer="0.4921259845"/>
  <pageSetup fitToHeight="1" fitToWidth="1" orientation="portrait" paperSize="9" scale="99" r:id="rId3"/>
  <headerFooter alignWithMargins="0">
    <oddHeader>&amp;LESTV&amp;C&amp;"Verdana,Fett"&amp;12Privatanteil Ess- und Trinkwaren&amp;RMerkblatt  Nr. 03</oddHeader>
    <oddFooter>&amp;LAbrechnung erstellt von:
Probst Treuhand GmbH
Dieter Probst &amp;RSeite 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H41"/>
  <sheetViews>
    <sheetView zoomScalePageLayoutView="0" workbookViewId="0" topLeftCell="A1">
      <selection activeCell="H28" sqref="H28"/>
    </sheetView>
  </sheetViews>
  <sheetFormatPr defaultColWidth="11.00390625" defaultRowHeight="12.75"/>
  <cols>
    <col min="1" max="1" width="2.375" style="0" customWidth="1"/>
    <col min="2" max="2" width="27.25390625" style="0" customWidth="1"/>
    <col min="3" max="3" width="4.50390625" style="0" customWidth="1"/>
    <col min="4" max="4" width="9.375" style="0" customWidth="1"/>
    <col min="5" max="5" width="6.00390625" style="0" customWidth="1"/>
    <col min="6" max="6" width="11.125" style="0" customWidth="1"/>
    <col min="7" max="7" width="12.375" style="0" customWidth="1"/>
    <col min="8" max="8" width="20.375" style="0" customWidth="1"/>
  </cols>
  <sheetData>
    <row r="2" spans="1:4" ht="12.75">
      <c r="A2" s="1" t="s">
        <v>25</v>
      </c>
      <c r="C2" s="141">
        <f>Deckblatt!C13</f>
        <v>999999</v>
      </c>
      <c r="D2" s="141"/>
    </row>
    <row r="3" ht="4.5" customHeight="1"/>
    <row r="4" spans="1:7" ht="15.75" thickBot="1">
      <c r="A4" s="21" t="s">
        <v>26</v>
      </c>
      <c r="B4" s="11"/>
      <c r="C4" s="135" t="str">
        <f>Deckblatt!C15</f>
        <v>Mustermann GmbH</v>
      </c>
      <c r="D4" s="135"/>
      <c r="E4" s="135"/>
      <c r="F4" s="135"/>
      <c r="G4" s="135"/>
    </row>
    <row r="5" ht="5.25" customHeight="1">
      <c r="G5" s="29"/>
    </row>
    <row r="6" spans="3:7" ht="12.75" customHeight="1">
      <c r="C6" s="43"/>
      <c r="F6" t="s">
        <v>60</v>
      </c>
      <c r="G6" s="30" t="s">
        <v>61</v>
      </c>
    </row>
    <row r="7" spans="1:8" ht="15">
      <c r="A7" s="5" t="s">
        <v>320</v>
      </c>
      <c r="F7" s="63">
        <v>12</v>
      </c>
      <c r="G7" s="44">
        <v>0.08</v>
      </c>
      <c r="H7" s="23"/>
    </row>
    <row r="8" spans="1:7" ht="15">
      <c r="A8" s="5" t="s">
        <v>319</v>
      </c>
      <c r="G8" s="31" t="s">
        <v>62</v>
      </c>
    </row>
    <row r="9" ht="3.75" customHeight="1">
      <c r="G9" s="31"/>
    </row>
    <row r="10" spans="1:7" ht="15">
      <c r="A10" s="5" t="s">
        <v>63</v>
      </c>
      <c r="G10" s="31"/>
    </row>
    <row r="11" ht="12.75">
      <c r="G11" s="31"/>
    </row>
    <row r="12" spans="3:7" ht="12.75">
      <c r="C12" s="24" t="s">
        <v>57</v>
      </c>
      <c r="D12" s="24" t="s">
        <v>58</v>
      </c>
      <c r="E12" s="42"/>
      <c r="F12" s="27"/>
      <c r="G12" s="32" t="s">
        <v>31</v>
      </c>
    </row>
    <row r="13" spans="2:7" ht="12.75">
      <c r="B13" t="s">
        <v>52</v>
      </c>
      <c r="C13" s="63"/>
      <c r="D13" s="7">
        <v>295</v>
      </c>
      <c r="F13" s="7"/>
      <c r="G13" s="33">
        <f>F7*C13*D13</f>
        <v>0</v>
      </c>
    </row>
    <row r="14" spans="2:7" ht="12.75">
      <c r="B14" t="s">
        <v>76</v>
      </c>
      <c r="C14" s="63"/>
      <c r="D14" s="7">
        <v>75</v>
      </c>
      <c r="F14" s="7"/>
      <c r="G14" s="33">
        <f>F7*C14*D14</f>
        <v>0</v>
      </c>
    </row>
    <row r="15" spans="2:7" ht="12.75">
      <c r="B15" t="s">
        <v>75</v>
      </c>
      <c r="C15" s="63"/>
      <c r="D15" s="7">
        <v>50</v>
      </c>
      <c r="E15" s="41"/>
      <c r="F15" s="7"/>
      <c r="G15" s="33">
        <f>F7*C15*D15</f>
        <v>0</v>
      </c>
    </row>
    <row r="16" spans="3:7" ht="13.5" thickBot="1">
      <c r="C16" s="40"/>
      <c r="G16" s="34">
        <f>SUM(G13:G15)</f>
        <v>0</v>
      </c>
    </row>
    <row r="17" ht="2.25" customHeight="1">
      <c r="G17" s="30"/>
    </row>
    <row r="18" spans="2:8" ht="25.5" customHeight="1" thickBot="1">
      <c r="B18" s="139" t="s">
        <v>334</v>
      </c>
      <c r="C18" s="139"/>
      <c r="D18" s="139"/>
      <c r="E18" s="139"/>
      <c r="F18" s="140"/>
      <c r="G18" s="35">
        <f>ROUND((G16-(G16/(1+8%)))*20,0)/20</f>
        <v>0</v>
      </c>
      <c r="H18" s="28" t="s">
        <v>321</v>
      </c>
    </row>
    <row r="19" ht="13.5" thickBot="1">
      <c r="G19" s="36"/>
    </row>
    <row r="22" ht="15">
      <c r="A22" s="5" t="s">
        <v>95</v>
      </c>
    </row>
    <row r="23" ht="5.25" customHeight="1"/>
    <row r="24" ht="12.75">
      <c r="B24" t="s">
        <v>96</v>
      </c>
    </row>
    <row r="25" ht="13.5" thickBot="1">
      <c r="F25" s="11" t="s">
        <v>99</v>
      </c>
    </row>
    <row r="26" ht="5.25" customHeight="1">
      <c r="F26" s="52"/>
    </row>
    <row r="27" spans="2:6" ht="12.75">
      <c r="B27" t="s">
        <v>97</v>
      </c>
      <c r="E27" t="s">
        <v>100</v>
      </c>
      <c r="F27" s="26"/>
    </row>
    <row r="28" spans="2:6" ht="12.75">
      <c r="B28" t="s">
        <v>98</v>
      </c>
      <c r="E28" t="s">
        <v>100</v>
      </c>
      <c r="F28" s="26"/>
    </row>
    <row r="29" ht="12.75">
      <c r="B29" s="68" t="s">
        <v>101</v>
      </c>
    </row>
    <row r="30" spans="4:6" ht="12.75">
      <c r="D30" t="s">
        <v>108</v>
      </c>
      <c r="F30" s="70">
        <f>IF(F27+F28=0,0,ROUND((F28/(F28+F27)),4))</f>
        <v>0</v>
      </c>
    </row>
    <row r="31" spans="2:7" ht="42" customHeight="1" thickBot="1">
      <c r="B31" s="69" t="s">
        <v>106</v>
      </c>
      <c r="C31" s="142" t="s">
        <v>103</v>
      </c>
      <c r="D31" s="142"/>
      <c r="E31" s="11"/>
      <c r="F31" s="71" t="s">
        <v>110</v>
      </c>
      <c r="G31" s="18" t="s">
        <v>109</v>
      </c>
    </row>
    <row r="32" spans="2:7" ht="12.75">
      <c r="B32" t="s">
        <v>102</v>
      </c>
      <c r="C32" s="73"/>
      <c r="F32" s="26"/>
      <c r="G32" s="7">
        <f>ROUND((IF(C32="n",F32*8%,F32-(F32/1.08))*20),0)/20</f>
        <v>0</v>
      </c>
    </row>
    <row r="33" spans="2:7" ht="12.75">
      <c r="B33" t="s">
        <v>104</v>
      </c>
      <c r="C33" s="63"/>
      <c r="F33" s="26"/>
      <c r="G33" s="7">
        <f>ROUND((IF(C33="n",F33*8%,F33-(F33/1.08))*20),0)/20</f>
        <v>0</v>
      </c>
    </row>
    <row r="34" spans="2:7" ht="12.75">
      <c r="B34" t="s">
        <v>105</v>
      </c>
      <c r="C34" s="63"/>
      <c r="F34" s="26"/>
      <c r="G34" s="7">
        <f>ROUND((IF(C34="n",F34*8%,F34-(F34/1.08))*20),0)/20</f>
        <v>0</v>
      </c>
    </row>
    <row r="35" spans="2:7" ht="12.75">
      <c r="B35" t="s">
        <v>107</v>
      </c>
      <c r="C35" s="63"/>
      <c r="F35" s="26"/>
      <c r="G35" s="7">
        <f>ROUND((IF(C35="n",F35*8%,F35-(F35/1.08))*20),0)/20</f>
        <v>0</v>
      </c>
    </row>
    <row r="36" spans="2:7" ht="12.75">
      <c r="B36" t="s">
        <v>111</v>
      </c>
      <c r="C36" s="63"/>
      <c r="F36" s="26"/>
      <c r="G36" s="7">
        <f>ROUND((IF(C36="n",F36*8%,F36-(F36/1.08))*20),0)/20</f>
        <v>0</v>
      </c>
    </row>
    <row r="37" ht="13.5" thickBot="1">
      <c r="G37" s="13">
        <f>SUM(G32:G36)</f>
        <v>0</v>
      </c>
    </row>
    <row r="40" spans="2:7" ht="13.5" thickBot="1">
      <c r="B40" s="1" t="s">
        <v>112</v>
      </c>
      <c r="G40" s="15">
        <f>IF(G37=0,0,ROUND(((G37*-F30)*20),0)/20)</f>
        <v>0</v>
      </c>
    </row>
    <row r="41" ht="12.75">
      <c r="G41" s="6" t="s">
        <v>321</v>
      </c>
    </row>
  </sheetData>
  <sheetProtection/>
  <mergeCells count="4">
    <mergeCell ref="C2:D2"/>
    <mergeCell ref="C4:G4"/>
    <mergeCell ref="B18:F18"/>
    <mergeCell ref="C31:D31"/>
  </mergeCells>
  <printOptions/>
  <pageMargins left="0.75" right="0.57" top="1" bottom="1" header="0.4921259845" footer="0.4921259845"/>
  <pageSetup fitToHeight="1" fitToWidth="1" horizontalDpi="300" verticalDpi="300" orientation="portrait" paperSize="9" scale="83" r:id="rId4"/>
  <headerFooter alignWithMargins="0">
    <oddHeader>&amp;LESTV&amp;C&amp;"Verdana,Fett"&amp;11Privatanteil Heizung,
Beleuchtung, Kommunikation&amp;RMerkblatt Nr. 03</oddHeader>
    <oddFooter>&amp;LAbrechnung erstellt von:
Probst Treuhand GmbH
Dieter Probst &amp;RSeite &amp;P/&amp;N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G104"/>
  <sheetViews>
    <sheetView zoomScalePageLayoutView="0" workbookViewId="0" topLeftCell="A25">
      <selection activeCell="E109" sqref="E109"/>
    </sheetView>
  </sheetViews>
  <sheetFormatPr defaultColWidth="11.00390625" defaultRowHeight="12.75"/>
  <cols>
    <col min="7" max="7" width="10.50390625" style="0" customWidth="1"/>
  </cols>
  <sheetData>
    <row r="1" ht="15.75">
      <c r="A1" s="74" t="s">
        <v>315</v>
      </c>
    </row>
    <row r="3" spans="1:7" ht="12.75">
      <c r="A3" s="75" t="s">
        <v>116</v>
      </c>
      <c r="B3" s="75" t="s">
        <v>117</v>
      </c>
      <c r="C3" s="75" t="s">
        <v>118</v>
      </c>
      <c r="D3" s="75" t="s">
        <v>119</v>
      </c>
      <c r="E3" s="76" t="s">
        <v>120</v>
      </c>
      <c r="F3" s="77"/>
      <c r="G3" s="78"/>
    </row>
    <row r="4" spans="1:7" ht="12.75">
      <c r="A4" s="79"/>
      <c r="B4" s="80" t="s">
        <v>121</v>
      </c>
      <c r="C4" s="80" t="s">
        <v>122</v>
      </c>
      <c r="D4" s="80" t="s">
        <v>123</v>
      </c>
      <c r="E4" s="81" t="s">
        <v>124</v>
      </c>
      <c r="F4" s="82"/>
      <c r="G4" s="83"/>
    </row>
    <row r="5" spans="1:7" ht="12.75">
      <c r="A5" s="84"/>
      <c r="B5" s="85" t="s">
        <v>125</v>
      </c>
      <c r="C5" s="85" t="s">
        <v>126</v>
      </c>
      <c r="D5" s="119" t="s">
        <v>316</v>
      </c>
      <c r="E5" s="143" t="s">
        <v>317</v>
      </c>
      <c r="F5" s="144"/>
      <c r="G5" s="145"/>
    </row>
    <row r="6" spans="1:7" ht="18" customHeight="1">
      <c r="A6" s="86"/>
      <c r="B6" s="86"/>
      <c r="C6" s="86"/>
      <c r="D6" s="120" t="s">
        <v>318</v>
      </c>
      <c r="E6" s="105" t="s">
        <v>127</v>
      </c>
      <c r="F6" s="107" t="s">
        <v>128</v>
      </c>
      <c r="G6" s="109" t="s">
        <v>129</v>
      </c>
    </row>
    <row r="7" spans="1:7" ht="12.75">
      <c r="A7" s="87" t="s">
        <v>130</v>
      </c>
      <c r="B7" s="121" t="s">
        <v>131</v>
      </c>
      <c r="C7" s="121" t="s">
        <v>132</v>
      </c>
      <c r="D7" s="121" t="s">
        <v>133</v>
      </c>
      <c r="E7" s="111" t="s">
        <v>134</v>
      </c>
      <c r="F7" s="112" t="s">
        <v>134</v>
      </c>
      <c r="G7" s="113" t="s">
        <v>133</v>
      </c>
    </row>
    <row r="8" spans="1:7" ht="12.75">
      <c r="A8" s="88"/>
      <c r="B8" s="88"/>
      <c r="C8" s="88"/>
      <c r="D8" s="88"/>
      <c r="E8" s="114"/>
      <c r="F8" s="115"/>
      <c r="G8" s="116"/>
    </row>
    <row r="9" spans="1:7" ht="12.75">
      <c r="A9" s="89">
        <v>12000</v>
      </c>
      <c r="B9" s="88" t="s">
        <v>135</v>
      </c>
      <c r="C9" s="88">
        <v>54</v>
      </c>
      <c r="D9" s="88" t="s">
        <v>136</v>
      </c>
      <c r="E9" s="114" t="s">
        <v>137</v>
      </c>
      <c r="F9" s="115" t="s">
        <v>138</v>
      </c>
      <c r="G9" s="116" t="s">
        <v>139</v>
      </c>
    </row>
    <row r="10" spans="1:7" ht="12.75">
      <c r="A10" s="88"/>
      <c r="B10" s="88" t="s">
        <v>140</v>
      </c>
      <c r="C10" s="88">
        <v>34</v>
      </c>
      <c r="D10" s="88" t="s">
        <v>141</v>
      </c>
      <c r="E10" s="114" t="s">
        <v>142</v>
      </c>
      <c r="F10" s="115" t="s">
        <v>143</v>
      </c>
      <c r="G10" s="116" t="s">
        <v>144</v>
      </c>
    </row>
    <row r="11" spans="1:7" ht="12.75">
      <c r="A11" s="88"/>
      <c r="B11" s="88" t="s">
        <v>145</v>
      </c>
      <c r="C11" s="88">
        <v>31</v>
      </c>
      <c r="D11" s="88" t="s">
        <v>146</v>
      </c>
      <c r="E11" s="114" t="s">
        <v>147</v>
      </c>
      <c r="F11" s="115" t="s">
        <v>148</v>
      </c>
      <c r="G11" s="116" t="s">
        <v>149</v>
      </c>
    </row>
    <row r="12" spans="1:7" ht="12.75">
      <c r="A12" s="88"/>
      <c r="B12" s="88" t="s">
        <v>150</v>
      </c>
      <c r="C12" s="88">
        <v>28</v>
      </c>
      <c r="D12" s="88" t="s">
        <v>151</v>
      </c>
      <c r="E12" s="114" t="s">
        <v>152</v>
      </c>
      <c r="F12" s="115" t="s">
        <v>153</v>
      </c>
      <c r="G12" s="116" t="s">
        <v>154</v>
      </c>
    </row>
    <row r="13" spans="1:7" ht="12.75">
      <c r="A13" s="88"/>
      <c r="B13" s="88" t="s">
        <v>155</v>
      </c>
      <c r="C13" s="88">
        <v>25</v>
      </c>
      <c r="D13" s="88" t="s">
        <v>135</v>
      </c>
      <c r="E13" s="114" t="s">
        <v>156</v>
      </c>
      <c r="F13" s="115" t="s">
        <v>157</v>
      </c>
      <c r="G13" s="116" t="s">
        <v>158</v>
      </c>
    </row>
    <row r="14" spans="1:7" ht="12.75">
      <c r="A14" s="88"/>
      <c r="B14" s="88" t="s">
        <v>159</v>
      </c>
      <c r="C14" s="88">
        <v>23</v>
      </c>
      <c r="D14" s="88" t="s">
        <v>160</v>
      </c>
      <c r="E14" s="114" t="s">
        <v>161</v>
      </c>
      <c r="F14" s="115" t="s">
        <v>162</v>
      </c>
      <c r="G14" s="116" t="s">
        <v>163</v>
      </c>
    </row>
    <row r="15" spans="1:7" ht="12.75">
      <c r="A15" s="88"/>
      <c r="B15" s="88"/>
      <c r="C15" s="88"/>
      <c r="D15" s="88"/>
      <c r="E15" s="114"/>
      <c r="F15" s="115"/>
      <c r="G15" s="116"/>
    </row>
    <row r="16" spans="1:7" ht="12.75">
      <c r="A16" s="89" t="s">
        <v>164</v>
      </c>
      <c r="B16" s="88" t="s">
        <v>135</v>
      </c>
      <c r="C16" s="88">
        <v>59</v>
      </c>
      <c r="D16" s="88" t="s">
        <v>165</v>
      </c>
      <c r="E16" s="114" t="s">
        <v>166</v>
      </c>
      <c r="F16" s="115" t="s">
        <v>167</v>
      </c>
      <c r="G16" s="116" t="s">
        <v>139</v>
      </c>
    </row>
    <row r="17" spans="1:7" ht="12.75">
      <c r="A17" s="88"/>
      <c r="B17" s="88" t="s">
        <v>164</v>
      </c>
      <c r="C17" s="88">
        <v>45</v>
      </c>
      <c r="D17" s="88" t="s">
        <v>168</v>
      </c>
      <c r="E17" s="114" t="s">
        <v>169</v>
      </c>
      <c r="F17" s="115" t="s">
        <v>170</v>
      </c>
      <c r="G17" s="116" t="s">
        <v>136</v>
      </c>
    </row>
    <row r="18" spans="1:7" ht="12.75">
      <c r="A18" s="88"/>
      <c r="B18" s="88" t="s">
        <v>140</v>
      </c>
      <c r="C18" s="88">
        <v>38</v>
      </c>
      <c r="D18" s="88" t="s">
        <v>171</v>
      </c>
      <c r="E18" s="114" t="s">
        <v>172</v>
      </c>
      <c r="F18" s="115" t="s">
        <v>173</v>
      </c>
      <c r="G18" s="116" t="s">
        <v>174</v>
      </c>
    </row>
    <row r="19" spans="1:7" ht="12.75">
      <c r="A19" s="88"/>
      <c r="B19" s="88" t="s">
        <v>145</v>
      </c>
      <c r="C19" s="88">
        <v>34</v>
      </c>
      <c r="D19" s="88" t="s">
        <v>175</v>
      </c>
      <c r="E19" s="114" t="s">
        <v>142</v>
      </c>
      <c r="F19" s="115" t="s">
        <v>176</v>
      </c>
      <c r="G19" s="116" t="s">
        <v>144</v>
      </c>
    </row>
    <row r="20" spans="1:7" ht="12.75">
      <c r="A20" s="88"/>
      <c r="B20" s="88" t="s">
        <v>150</v>
      </c>
      <c r="C20" s="88">
        <v>31</v>
      </c>
      <c r="D20" s="88" t="s">
        <v>177</v>
      </c>
      <c r="E20" s="114" t="s">
        <v>147</v>
      </c>
      <c r="F20" s="115" t="s">
        <v>148</v>
      </c>
      <c r="G20" s="116" t="s">
        <v>149</v>
      </c>
    </row>
    <row r="21" spans="1:7" ht="12.75">
      <c r="A21" s="88"/>
      <c r="B21" s="88" t="s">
        <v>155</v>
      </c>
      <c r="C21" s="88">
        <v>27</v>
      </c>
      <c r="D21" s="88" t="s">
        <v>178</v>
      </c>
      <c r="E21" s="114" t="s">
        <v>179</v>
      </c>
      <c r="F21" s="115" t="s">
        <v>180</v>
      </c>
      <c r="G21" s="116" t="s">
        <v>173</v>
      </c>
    </row>
    <row r="22" spans="1:7" ht="12.75">
      <c r="A22" s="88"/>
      <c r="B22" s="88" t="s">
        <v>159</v>
      </c>
      <c r="C22" s="88">
        <v>25</v>
      </c>
      <c r="D22" s="88" t="s">
        <v>181</v>
      </c>
      <c r="E22" s="114" t="s">
        <v>156</v>
      </c>
      <c r="F22" s="115" t="s">
        <v>157</v>
      </c>
      <c r="G22" s="116" t="s">
        <v>158</v>
      </c>
    </row>
    <row r="23" spans="1:7" ht="12.75">
      <c r="A23" s="88"/>
      <c r="B23" s="88"/>
      <c r="C23" s="88"/>
      <c r="D23" s="88"/>
      <c r="E23" s="114"/>
      <c r="F23" s="115"/>
      <c r="G23" s="116"/>
    </row>
    <row r="24" spans="1:7" ht="12.75">
      <c r="A24" s="89" t="s">
        <v>182</v>
      </c>
      <c r="B24" s="88" t="s">
        <v>135</v>
      </c>
      <c r="C24" s="88">
        <v>66</v>
      </c>
      <c r="D24" s="88" t="s">
        <v>183</v>
      </c>
      <c r="E24" s="114" t="s">
        <v>184</v>
      </c>
      <c r="F24" s="115" t="s">
        <v>185</v>
      </c>
      <c r="G24" s="116" t="s">
        <v>139</v>
      </c>
    </row>
    <row r="25" spans="1:7" ht="12.75">
      <c r="A25" s="88"/>
      <c r="B25" s="88" t="s">
        <v>164</v>
      </c>
      <c r="C25" s="88">
        <v>50</v>
      </c>
      <c r="D25" s="88" t="s">
        <v>186</v>
      </c>
      <c r="E25" s="114" t="s">
        <v>187</v>
      </c>
      <c r="F25" s="115" t="s">
        <v>188</v>
      </c>
      <c r="G25" s="116" t="s">
        <v>189</v>
      </c>
    </row>
    <row r="26" spans="1:7" ht="12.75">
      <c r="A26" s="88"/>
      <c r="B26" s="88" t="s">
        <v>140</v>
      </c>
      <c r="C26" s="88">
        <v>42</v>
      </c>
      <c r="D26" s="88" t="s">
        <v>151</v>
      </c>
      <c r="E26" s="114" t="s">
        <v>190</v>
      </c>
      <c r="F26" s="115" t="s">
        <v>191</v>
      </c>
      <c r="G26" s="116" t="s">
        <v>192</v>
      </c>
    </row>
    <row r="27" spans="1:7" ht="12.75">
      <c r="A27" s="88"/>
      <c r="B27" s="88" t="s">
        <v>145</v>
      </c>
      <c r="C27" s="88">
        <v>37</v>
      </c>
      <c r="D27" s="88" t="s">
        <v>193</v>
      </c>
      <c r="E27" s="114" t="s">
        <v>194</v>
      </c>
      <c r="F27" s="115" t="s">
        <v>195</v>
      </c>
      <c r="G27" s="116" t="s">
        <v>196</v>
      </c>
    </row>
    <row r="28" spans="1:7" ht="12.75">
      <c r="A28" s="88"/>
      <c r="B28" s="88" t="s">
        <v>150</v>
      </c>
      <c r="C28" s="88">
        <v>34</v>
      </c>
      <c r="D28" s="88" t="s">
        <v>135</v>
      </c>
      <c r="E28" s="114" t="s">
        <v>142</v>
      </c>
      <c r="F28" s="115" t="s">
        <v>143</v>
      </c>
      <c r="G28" s="116" t="s">
        <v>144</v>
      </c>
    </row>
    <row r="29" spans="1:7" ht="12.75">
      <c r="A29" s="88"/>
      <c r="B29" s="88" t="s">
        <v>155</v>
      </c>
      <c r="C29" s="88">
        <v>30</v>
      </c>
      <c r="D29" s="88" t="s">
        <v>197</v>
      </c>
      <c r="E29" s="114" t="s">
        <v>198</v>
      </c>
      <c r="F29" s="115" t="s">
        <v>199</v>
      </c>
      <c r="G29" s="116" t="s">
        <v>200</v>
      </c>
    </row>
    <row r="30" spans="1:7" ht="12.75">
      <c r="A30" s="88"/>
      <c r="B30" s="88" t="s">
        <v>159</v>
      </c>
      <c r="C30" s="88">
        <v>28</v>
      </c>
      <c r="D30" s="88" t="s">
        <v>201</v>
      </c>
      <c r="E30" s="114" t="s">
        <v>152</v>
      </c>
      <c r="F30" s="115" t="s">
        <v>153</v>
      </c>
      <c r="G30" s="116" t="s">
        <v>154</v>
      </c>
    </row>
    <row r="31" spans="1:7" ht="12.75">
      <c r="A31" s="88"/>
      <c r="B31" s="88"/>
      <c r="C31" s="88"/>
      <c r="D31" s="88"/>
      <c r="E31" s="114"/>
      <c r="F31" s="115"/>
      <c r="G31" s="116"/>
    </row>
    <row r="32" spans="1:7" ht="12.75">
      <c r="A32" s="89" t="s">
        <v>202</v>
      </c>
      <c r="B32" s="88" t="s">
        <v>135</v>
      </c>
      <c r="C32" s="88">
        <v>74</v>
      </c>
      <c r="D32" s="88" t="s">
        <v>203</v>
      </c>
      <c r="E32" s="114" t="s">
        <v>149</v>
      </c>
      <c r="F32" s="115" t="s">
        <v>204</v>
      </c>
      <c r="G32" s="116" t="s">
        <v>139</v>
      </c>
    </row>
    <row r="33" spans="1:7" ht="12.75">
      <c r="A33" s="17"/>
      <c r="B33" s="90" t="s">
        <v>164</v>
      </c>
      <c r="C33" s="90">
        <v>56</v>
      </c>
      <c r="D33" s="90" t="s">
        <v>151</v>
      </c>
      <c r="E33" s="117" t="s">
        <v>205</v>
      </c>
      <c r="F33" s="118" t="s">
        <v>206</v>
      </c>
      <c r="G33" s="116" t="s">
        <v>207</v>
      </c>
    </row>
    <row r="34" spans="1:7" ht="12.75">
      <c r="A34" s="88"/>
      <c r="B34" s="88" t="s">
        <v>140</v>
      </c>
      <c r="C34" s="88">
        <v>48</v>
      </c>
      <c r="D34" s="88" t="s">
        <v>208</v>
      </c>
      <c r="E34" s="114" t="s">
        <v>153</v>
      </c>
      <c r="F34" s="115">
        <v>4100</v>
      </c>
      <c r="G34" s="116" t="s">
        <v>209</v>
      </c>
    </row>
    <row r="35" spans="1:7" ht="12.75">
      <c r="A35" s="88"/>
      <c r="B35" s="88" t="s">
        <v>145</v>
      </c>
      <c r="C35" s="88">
        <v>43</v>
      </c>
      <c r="D35" s="88" t="s">
        <v>210</v>
      </c>
      <c r="E35" s="114" t="s">
        <v>157</v>
      </c>
      <c r="F35" s="115" t="s">
        <v>211</v>
      </c>
      <c r="G35" s="116" t="s">
        <v>212</v>
      </c>
    </row>
    <row r="36" spans="1:7" ht="12.75">
      <c r="A36" s="88"/>
      <c r="B36" s="88" t="s">
        <v>150</v>
      </c>
      <c r="C36" s="88">
        <v>38</v>
      </c>
      <c r="D36" s="88" t="s">
        <v>213</v>
      </c>
      <c r="E36" s="114" t="s">
        <v>172</v>
      </c>
      <c r="F36" s="115" t="s">
        <v>173</v>
      </c>
      <c r="G36" s="116" t="s">
        <v>174</v>
      </c>
    </row>
    <row r="37" spans="1:7" ht="12.75">
      <c r="A37" s="88"/>
      <c r="B37" s="88" t="s">
        <v>155</v>
      </c>
      <c r="C37" s="88">
        <v>34</v>
      </c>
      <c r="D37" s="88" t="s">
        <v>214</v>
      </c>
      <c r="E37" s="114" t="s">
        <v>142</v>
      </c>
      <c r="F37" s="115" t="s">
        <v>143</v>
      </c>
      <c r="G37" s="116" t="s">
        <v>144</v>
      </c>
    </row>
    <row r="38" spans="1:7" ht="12.75">
      <c r="A38" s="88"/>
      <c r="B38" s="88" t="s">
        <v>159</v>
      </c>
      <c r="C38" s="88">
        <v>32</v>
      </c>
      <c r="D38" s="88" t="s">
        <v>215</v>
      </c>
      <c r="E38" s="114" t="s">
        <v>216</v>
      </c>
      <c r="F38" s="115" t="s">
        <v>137</v>
      </c>
      <c r="G38" s="116" t="s">
        <v>170</v>
      </c>
    </row>
    <row r="39" spans="1:7" ht="12.75">
      <c r="A39" s="88"/>
      <c r="B39" s="88"/>
      <c r="C39" s="88"/>
      <c r="D39" s="88"/>
      <c r="E39" s="114"/>
      <c r="F39" s="115"/>
      <c r="G39" s="116"/>
    </row>
    <row r="40" spans="1:7" ht="12.75">
      <c r="A40" s="89" t="s">
        <v>217</v>
      </c>
      <c r="B40" s="88" t="s">
        <v>135</v>
      </c>
      <c r="C40" s="88">
        <v>82</v>
      </c>
      <c r="D40" s="88" t="s">
        <v>218</v>
      </c>
      <c r="E40" s="114" t="s">
        <v>144</v>
      </c>
      <c r="F40" s="115" t="s">
        <v>219</v>
      </c>
      <c r="G40" s="116" t="s">
        <v>139</v>
      </c>
    </row>
    <row r="41" spans="1:7" ht="12.75">
      <c r="A41" s="88"/>
      <c r="B41" s="88" t="s">
        <v>164</v>
      </c>
      <c r="C41" s="88">
        <v>64</v>
      </c>
      <c r="D41" s="88" t="s">
        <v>208</v>
      </c>
      <c r="E41" s="114" t="s">
        <v>220</v>
      </c>
      <c r="F41" s="115" t="s">
        <v>221</v>
      </c>
      <c r="G41" s="116" t="s">
        <v>222</v>
      </c>
    </row>
    <row r="42" spans="1:7" ht="12.75">
      <c r="A42" s="88"/>
      <c r="B42" s="88" t="s">
        <v>140</v>
      </c>
      <c r="C42" s="88">
        <v>54</v>
      </c>
      <c r="D42" s="88" t="s">
        <v>178</v>
      </c>
      <c r="E42" s="114" t="s">
        <v>137</v>
      </c>
      <c r="F42" s="115" t="s">
        <v>138</v>
      </c>
      <c r="G42" s="116" t="s">
        <v>223</v>
      </c>
    </row>
    <row r="43" spans="1:7" ht="12.75">
      <c r="A43" s="88"/>
      <c r="B43" s="88" t="s">
        <v>145</v>
      </c>
      <c r="C43" s="88">
        <v>47</v>
      </c>
      <c r="D43" s="88" t="s">
        <v>224</v>
      </c>
      <c r="E43" s="114" t="s">
        <v>225</v>
      </c>
      <c r="F43" s="115" t="s">
        <v>226</v>
      </c>
      <c r="G43" s="116" t="s">
        <v>227</v>
      </c>
    </row>
    <row r="44" spans="1:7" ht="12.75">
      <c r="A44" s="88"/>
      <c r="B44" s="88" t="s">
        <v>150</v>
      </c>
      <c r="C44" s="88">
        <v>44</v>
      </c>
      <c r="D44" s="88" t="s">
        <v>228</v>
      </c>
      <c r="E44" s="114" t="s">
        <v>229</v>
      </c>
      <c r="F44" s="115" t="s">
        <v>230</v>
      </c>
      <c r="G44" s="116" t="s">
        <v>231</v>
      </c>
    </row>
    <row r="45" spans="1:7" ht="12.75">
      <c r="A45" s="88"/>
      <c r="B45" s="88" t="s">
        <v>155</v>
      </c>
      <c r="C45" s="88">
        <v>38</v>
      </c>
      <c r="D45" s="88" t="s">
        <v>232</v>
      </c>
      <c r="E45" s="114" t="s">
        <v>172</v>
      </c>
      <c r="F45" s="115" t="s">
        <v>173</v>
      </c>
      <c r="G45" s="116" t="s">
        <v>174</v>
      </c>
    </row>
    <row r="46" spans="1:7" ht="12.75">
      <c r="A46" s="88"/>
      <c r="B46" s="88" t="s">
        <v>159</v>
      </c>
      <c r="C46" s="88">
        <v>36</v>
      </c>
      <c r="D46" s="88" t="s">
        <v>182</v>
      </c>
      <c r="E46" s="114" t="s">
        <v>233</v>
      </c>
      <c r="F46" s="115" t="s">
        <v>234</v>
      </c>
      <c r="G46" s="116" t="s">
        <v>235</v>
      </c>
    </row>
    <row r="47" spans="1:7" ht="12.75">
      <c r="A47" s="88"/>
      <c r="B47" s="88"/>
      <c r="C47" s="88"/>
      <c r="D47" s="88"/>
      <c r="E47" s="114"/>
      <c r="F47" s="115"/>
      <c r="G47" s="116"/>
    </row>
    <row r="48" spans="1:7" ht="12.75">
      <c r="A48" s="89" t="s">
        <v>236</v>
      </c>
      <c r="B48" s="88" t="s">
        <v>135</v>
      </c>
      <c r="C48" s="88">
        <v>88</v>
      </c>
      <c r="D48" s="88" t="s">
        <v>237</v>
      </c>
      <c r="E48" s="114" t="s">
        <v>238</v>
      </c>
      <c r="F48" s="115" t="s">
        <v>186</v>
      </c>
      <c r="G48" s="116" t="s">
        <v>139</v>
      </c>
    </row>
    <row r="49" spans="1:7" ht="12.75">
      <c r="A49" s="88"/>
      <c r="B49" s="88" t="s">
        <v>164</v>
      </c>
      <c r="C49" s="88">
        <v>68</v>
      </c>
      <c r="D49" s="88" t="s">
        <v>239</v>
      </c>
      <c r="E49" s="114" t="s">
        <v>240</v>
      </c>
      <c r="F49" s="115" t="s">
        <v>241</v>
      </c>
      <c r="G49" s="116" t="s">
        <v>242</v>
      </c>
    </row>
    <row r="50" spans="1:7" ht="12.75">
      <c r="A50" s="88"/>
      <c r="B50" s="88" t="s">
        <v>140</v>
      </c>
      <c r="C50" s="88">
        <v>57</v>
      </c>
      <c r="D50" s="88" t="s">
        <v>213</v>
      </c>
      <c r="E50" s="114" t="s">
        <v>243</v>
      </c>
      <c r="F50" s="115" t="s">
        <v>244</v>
      </c>
      <c r="G50" s="116" t="s">
        <v>245</v>
      </c>
    </row>
    <row r="51" spans="1:7" ht="12.75">
      <c r="A51" s="88"/>
      <c r="B51" s="88" t="s">
        <v>145</v>
      </c>
      <c r="C51" s="88">
        <v>51</v>
      </c>
      <c r="D51" s="88" t="s">
        <v>246</v>
      </c>
      <c r="E51" s="114" t="s">
        <v>199</v>
      </c>
      <c r="F51" s="115" t="s">
        <v>247</v>
      </c>
      <c r="G51" s="116" t="s">
        <v>248</v>
      </c>
    </row>
    <row r="52" spans="1:7" ht="12.75">
      <c r="A52" s="88"/>
      <c r="B52" s="88" t="s">
        <v>150</v>
      </c>
      <c r="C52" s="88">
        <v>47</v>
      </c>
      <c r="D52" s="88" t="s">
        <v>249</v>
      </c>
      <c r="E52" s="114" t="s">
        <v>225</v>
      </c>
      <c r="F52" s="115" t="s">
        <v>226</v>
      </c>
      <c r="G52" s="116" t="s">
        <v>227</v>
      </c>
    </row>
    <row r="53" spans="1:7" ht="12.75">
      <c r="A53" s="88"/>
      <c r="B53" s="88" t="s">
        <v>155</v>
      </c>
      <c r="C53" s="88">
        <v>42</v>
      </c>
      <c r="D53" s="88" t="s">
        <v>250</v>
      </c>
      <c r="E53" s="114" t="s">
        <v>190</v>
      </c>
      <c r="F53" s="115" t="s">
        <v>191</v>
      </c>
      <c r="G53" s="116" t="s">
        <v>192</v>
      </c>
    </row>
    <row r="54" spans="1:7" ht="12.75">
      <c r="A54" s="88"/>
      <c r="B54" s="88" t="s">
        <v>159</v>
      </c>
      <c r="C54" s="88">
        <v>38</v>
      </c>
      <c r="D54" s="88" t="s">
        <v>251</v>
      </c>
      <c r="E54" s="114" t="s">
        <v>172</v>
      </c>
      <c r="F54" s="115" t="s">
        <v>173</v>
      </c>
      <c r="G54" s="116" t="s">
        <v>174</v>
      </c>
    </row>
    <row r="55" spans="1:7" ht="12.75">
      <c r="A55" s="88"/>
      <c r="B55" s="88"/>
      <c r="C55" s="88"/>
      <c r="D55" s="88"/>
      <c r="E55" s="114"/>
      <c r="F55" s="115"/>
      <c r="G55" s="116"/>
    </row>
    <row r="56" spans="1:7" ht="12.75">
      <c r="A56" s="89" t="s">
        <v>150</v>
      </c>
      <c r="B56" s="88" t="s">
        <v>135</v>
      </c>
      <c r="C56" s="88">
        <v>96</v>
      </c>
      <c r="D56" s="88" t="s">
        <v>208</v>
      </c>
      <c r="E56" s="114" t="s">
        <v>252</v>
      </c>
      <c r="F56" s="115" t="s">
        <v>242</v>
      </c>
      <c r="G56" s="116" t="s">
        <v>139</v>
      </c>
    </row>
    <row r="57" spans="1:7" ht="12.75">
      <c r="A57" s="88"/>
      <c r="B57" s="88" t="s">
        <v>164</v>
      </c>
      <c r="C57" s="88">
        <v>74</v>
      </c>
      <c r="D57" s="88" t="s">
        <v>253</v>
      </c>
      <c r="E57" s="114" t="s">
        <v>149</v>
      </c>
      <c r="F57" s="115" t="s">
        <v>204</v>
      </c>
      <c r="G57" s="116" t="s">
        <v>254</v>
      </c>
    </row>
    <row r="58" spans="1:7" ht="12.75">
      <c r="A58" s="88"/>
      <c r="B58" s="88" t="s">
        <v>140</v>
      </c>
      <c r="C58" s="88">
        <v>63</v>
      </c>
      <c r="D58" s="88" t="s">
        <v>255</v>
      </c>
      <c r="E58" s="114" t="s">
        <v>195</v>
      </c>
      <c r="F58" s="115" t="s">
        <v>256</v>
      </c>
      <c r="G58" s="116" t="s">
        <v>257</v>
      </c>
    </row>
    <row r="59" spans="1:7" ht="12.75">
      <c r="A59" s="88"/>
      <c r="B59" s="88" t="s">
        <v>145</v>
      </c>
      <c r="C59" s="88">
        <v>55</v>
      </c>
      <c r="D59" s="88" t="s">
        <v>258</v>
      </c>
      <c r="E59" s="114" t="s">
        <v>163</v>
      </c>
      <c r="F59" s="115" t="s">
        <v>259</v>
      </c>
      <c r="G59" s="116" t="s">
        <v>183</v>
      </c>
    </row>
    <row r="60" spans="1:7" ht="12.75">
      <c r="A60" s="88"/>
      <c r="B60" s="88" t="s">
        <v>150</v>
      </c>
      <c r="C60" s="88">
        <v>51</v>
      </c>
      <c r="D60" s="88" t="s">
        <v>260</v>
      </c>
      <c r="E60" s="114" t="s">
        <v>169</v>
      </c>
      <c r="F60" s="115" t="s">
        <v>247</v>
      </c>
      <c r="G60" s="116" t="s">
        <v>248</v>
      </c>
    </row>
    <row r="61" spans="1:7" ht="12.75">
      <c r="A61" s="88"/>
      <c r="B61" s="88" t="s">
        <v>155</v>
      </c>
      <c r="C61" s="88">
        <v>45</v>
      </c>
      <c r="D61" s="88" t="s">
        <v>182</v>
      </c>
      <c r="E61" s="114" t="s">
        <v>169</v>
      </c>
      <c r="F61" s="115" t="s">
        <v>170</v>
      </c>
      <c r="G61" s="116" t="s">
        <v>136</v>
      </c>
    </row>
    <row r="62" spans="1:7" ht="12.75">
      <c r="A62" s="88"/>
      <c r="B62" s="88" t="s">
        <v>159</v>
      </c>
      <c r="C62" s="88">
        <v>42</v>
      </c>
      <c r="D62" s="88" t="s">
        <v>202</v>
      </c>
      <c r="E62" s="114" t="s">
        <v>190</v>
      </c>
      <c r="F62" s="115" t="s">
        <v>191</v>
      </c>
      <c r="G62" s="116" t="s">
        <v>192</v>
      </c>
    </row>
    <row r="63" spans="1:7" ht="12.75">
      <c r="A63" s="88"/>
      <c r="B63" s="88"/>
      <c r="C63" s="88"/>
      <c r="D63" s="88"/>
      <c r="E63" s="114"/>
      <c r="F63" s="115"/>
      <c r="G63" s="116"/>
    </row>
    <row r="64" spans="1:7" ht="12.75">
      <c r="A64" s="89" t="s">
        <v>261</v>
      </c>
      <c r="B64" s="88" t="s">
        <v>135</v>
      </c>
      <c r="C64" s="88">
        <v>106</v>
      </c>
      <c r="D64" s="88" t="s">
        <v>262</v>
      </c>
      <c r="E64" s="114" t="s">
        <v>263</v>
      </c>
      <c r="F64" s="115" t="s">
        <v>264</v>
      </c>
      <c r="G64" s="116" t="s">
        <v>139</v>
      </c>
    </row>
    <row r="65" spans="1:7" ht="12.75">
      <c r="A65" s="88"/>
      <c r="B65" s="88" t="s">
        <v>164</v>
      </c>
      <c r="C65" s="88">
        <v>82</v>
      </c>
      <c r="D65" s="88" t="s">
        <v>265</v>
      </c>
      <c r="E65" s="114" t="s">
        <v>144</v>
      </c>
      <c r="F65" s="115" t="s">
        <v>219</v>
      </c>
      <c r="G65" s="116" t="s">
        <v>266</v>
      </c>
    </row>
    <row r="66" spans="1:7" ht="12.75">
      <c r="A66" s="88"/>
      <c r="B66" s="88" t="s">
        <v>140</v>
      </c>
      <c r="C66" s="88">
        <v>69</v>
      </c>
      <c r="D66" s="88" t="s">
        <v>267</v>
      </c>
      <c r="E66" s="114" t="s">
        <v>268</v>
      </c>
      <c r="F66" s="115" t="s">
        <v>269</v>
      </c>
      <c r="G66" s="116" t="s">
        <v>177</v>
      </c>
    </row>
    <row r="67" spans="1:7" ht="12.75">
      <c r="A67" s="88"/>
      <c r="B67" s="88" t="s">
        <v>145</v>
      </c>
      <c r="C67" s="88">
        <v>62</v>
      </c>
      <c r="D67" s="88" t="s">
        <v>270</v>
      </c>
      <c r="E67" s="114" t="s">
        <v>271</v>
      </c>
      <c r="F67" s="115" t="s">
        <v>272</v>
      </c>
      <c r="G67" s="116" t="s">
        <v>273</v>
      </c>
    </row>
    <row r="68" spans="1:7" ht="12.75">
      <c r="A68" s="88"/>
      <c r="B68" s="88" t="s">
        <v>150</v>
      </c>
      <c r="C68" s="88">
        <v>57</v>
      </c>
      <c r="D68" s="88" t="s">
        <v>274</v>
      </c>
      <c r="E68" s="114" t="s">
        <v>275</v>
      </c>
      <c r="F68" s="115" t="s">
        <v>244</v>
      </c>
      <c r="G68" s="116" t="s">
        <v>245</v>
      </c>
    </row>
    <row r="69" spans="1:7" ht="12.75">
      <c r="A69" s="88"/>
      <c r="B69" s="88" t="s">
        <v>155</v>
      </c>
      <c r="C69" s="88">
        <v>50</v>
      </c>
      <c r="D69" s="88" t="s">
        <v>140</v>
      </c>
      <c r="E69" s="114" t="s">
        <v>187</v>
      </c>
      <c r="F69" s="115" t="s">
        <v>188</v>
      </c>
      <c r="G69" s="116" t="s">
        <v>189</v>
      </c>
    </row>
    <row r="70" spans="1:7" ht="12.75">
      <c r="A70" s="88"/>
      <c r="B70" s="88" t="s">
        <v>159</v>
      </c>
      <c r="C70" s="88">
        <v>47</v>
      </c>
      <c r="D70" s="88" t="s">
        <v>276</v>
      </c>
      <c r="E70" s="114" t="s">
        <v>225</v>
      </c>
      <c r="F70" s="115" t="s">
        <v>226</v>
      </c>
      <c r="G70" s="116" t="s">
        <v>227</v>
      </c>
    </row>
    <row r="71" spans="1:7" ht="12.75">
      <c r="A71" s="88"/>
      <c r="B71" s="88"/>
      <c r="C71" s="88"/>
      <c r="D71" s="88"/>
      <c r="E71" s="114"/>
      <c r="F71" s="115"/>
      <c r="G71" s="116"/>
    </row>
    <row r="72" spans="1:7" ht="12.75">
      <c r="A72" s="89" t="s">
        <v>277</v>
      </c>
      <c r="B72" s="88" t="s">
        <v>135</v>
      </c>
      <c r="C72" s="88">
        <v>120</v>
      </c>
      <c r="D72" s="88" t="s">
        <v>197</v>
      </c>
      <c r="E72" s="114" t="s">
        <v>189</v>
      </c>
      <c r="F72" s="115" t="s">
        <v>239</v>
      </c>
      <c r="G72" s="116" t="s">
        <v>139</v>
      </c>
    </row>
    <row r="73" spans="1:7" ht="12.75">
      <c r="A73" s="88"/>
      <c r="B73" s="88" t="s">
        <v>164</v>
      </c>
      <c r="C73" s="88">
        <v>92</v>
      </c>
      <c r="D73" s="88" t="s">
        <v>267</v>
      </c>
      <c r="E73" s="114" t="s">
        <v>138</v>
      </c>
      <c r="F73" s="115" t="s">
        <v>278</v>
      </c>
      <c r="G73" s="116" t="s">
        <v>279</v>
      </c>
    </row>
    <row r="74" spans="1:7" ht="12.75">
      <c r="A74" s="88"/>
      <c r="B74" s="88" t="s">
        <v>140</v>
      </c>
      <c r="C74" s="88">
        <v>77</v>
      </c>
      <c r="D74" s="88" t="s">
        <v>280</v>
      </c>
      <c r="E74" s="114" t="s">
        <v>170</v>
      </c>
      <c r="F74" s="115" t="s">
        <v>281</v>
      </c>
      <c r="G74" s="116" t="s">
        <v>193</v>
      </c>
    </row>
    <row r="75" spans="1:7" ht="12.75">
      <c r="A75" s="88"/>
      <c r="B75" s="88" t="s">
        <v>145</v>
      </c>
      <c r="C75" s="88">
        <v>68</v>
      </c>
      <c r="D75" s="88" t="s">
        <v>282</v>
      </c>
      <c r="E75" s="114" t="s">
        <v>240</v>
      </c>
      <c r="F75" s="115" t="s">
        <v>241</v>
      </c>
      <c r="G75" s="116" t="s">
        <v>242</v>
      </c>
    </row>
    <row r="76" spans="1:7" ht="12.75">
      <c r="A76" s="88"/>
      <c r="B76" s="88" t="s">
        <v>150</v>
      </c>
      <c r="C76" s="88">
        <v>63</v>
      </c>
      <c r="D76" s="88" t="s">
        <v>283</v>
      </c>
      <c r="E76" s="114" t="s">
        <v>195</v>
      </c>
      <c r="F76" s="115" t="s">
        <v>256</v>
      </c>
      <c r="G76" s="116" t="s">
        <v>257</v>
      </c>
    </row>
    <row r="77" spans="1:7" ht="12.75">
      <c r="A77" s="88"/>
      <c r="B77" s="88" t="s">
        <v>155</v>
      </c>
      <c r="C77" s="88">
        <v>55</v>
      </c>
      <c r="D77" s="88" t="s">
        <v>284</v>
      </c>
      <c r="E77" s="114" t="s">
        <v>163</v>
      </c>
      <c r="F77" s="115" t="s">
        <v>259</v>
      </c>
      <c r="G77" s="116" t="s">
        <v>183</v>
      </c>
    </row>
    <row r="78" spans="1:7" ht="12.75">
      <c r="A78" s="88"/>
      <c r="B78" s="88" t="s">
        <v>159</v>
      </c>
      <c r="C78" s="88">
        <v>51</v>
      </c>
      <c r="D78" s="88" t="s">
        <v>285</v>
      </c>
      <c r="E78" s="114" t="s">
        <v>199</v>
      </c>
      <c r="F78" s="115" t="s">
        <v>247</v>
      </c>
      <c r="G78" s="116" t="s">
        <v>248</v>
      </c>
    </row>
    <row r="79" spans="1:7" ht="12.75">
      <c r="A79" s="88"/>
      <c r="B79" s="88"/>
      <c r="C79" s="88"/>
      <c r="D79" s="88"/>
      <c r="E79" s="114"/>
      <c r="F79" s="115"/>
      <c r="G79" s="116"/>
    </row>
    <row r="80" spans="1:7" ht="12.75">
      <c r="A80" s="89" t="s">
        <v>159</v>
      </c>
      <c r="B80" s="88" t="s">
        <v>135</v>
      </c>
      <c r="C80" s="88">
        <v>135</v>
      </c>
      <c r="D80" s="88" t="s">
        <v>286</v>
      </c>
      <c r="E80" s="114" t="s">
        <v>168</v>
      </c>
      <c r="F80" s="115" t="s">
        <v>160</v>
      </c>
      <c r="G80" s="116" t="s">
        <v>139</v>
      </c>
    </row>
    <row r="81" spans="1:7" ht="12.75">
      <c r="A81" s="88"/>
      <c r="B81" s="88" t="s">
        <v>164</v>
      </c>
      <c r="C81" s="88">
        <v>103</v>
      </c>
      <c r="D81" s="88" t="s">
        <v>287</v>
      </c>
      <c r="E81" s="114" t="s">
        <v>212</v>
      </c>
      <c r="F81" s="115" t="s">
        <v>288</v>
      </c>
      <c r="G81" s="116" t="s">
        <v>289</v>
      </c>
    </row>
    <row r="82" spans="1:7" ht="12.75">
      <c r="A82" s="88"/>
      <c r="B82" s="88" t="s">
        <v>140</v>
      </c>
      <c r="C82" s="88">
        <v>86</v>
      </c>
      <c r="D82" s="88" t="s">
        <v>290</v>
      </c>
      <c r="E82" s="114" t="s">
        <v>235</v>
      </c>
      <c r="F82" s="115" t="s">
        <v>291</v>
      </c>
      <c r="G82" s="116" t="s">
        <v>292</v>
      </c>
    </row>
    <row r="83" spans="1:7" ht="12.75">
      <c r="A83" s="88"/>
      <c r="B83" s="88" t="s">
        <v>145</v>
      </c>
      <c r="C83" s="88">
        <v>77</v>
      </c>
      <c r="D83" s="88" t="s">
        <v>293</v>
      </c>
      <c r="E83" s="114" t="s">
        <v>170</v>
      </c>
      <c r="F83" s="115" t="s">
        <v>281</v>
      </c>
      <c r="G83" s="116" t="s">
        <v>193</v>
      </c>
    </row>
    <row r="84" spans="1:7" ht="12.75">
      <c r="A84" s="88"/>
      <c r="B84" s="88" t="s">
        <v>150</v>
      </c>
      <c r="C84" s="88">
        <v>70</v>
      </c>
      <c r="D84" s="88" t="s">
        <v>202</v>
      </c>
      <c r="E84" s="114" t="s">
        <v>294</v>
      </c>
      <c r="F84" s="115" t="s">
        <v>295</v>
      </c>
      <c r="G84" s="116" t="s">
        <v>151</v>
      </c>
    </row>
    <row r="85" spans="1:7" ht="12.75">
      <c r="A85" s="88"/>
      <c r="B85" s="88" t="s">
        <v>155</v>
      </c>
      <c r="C85" s="88">
        <v>62</v>
      </c>
      <c r="D85" s="88" t="s">
        <v>296</v>
      </c>
      <c r="E85" s="114" t="s">
        <v>271</v>
      </c>
      <c r="F85" s="115" t="s">
        <v>272</v>
      </c>
      <c r="G85" s="116" t="s">
        <v>273</v>
      </c>
    </row>
    <row r="86" spans="1:7" ht="12.75">
      <c r="A86" s="88"/>
      <c r="B86" s="88" t="s">
        <v>159</v>
      </c>
      <c r="C86" s="88">
        <v>52</v>
      </c>
      <c r="D86" s="88" t="s">
        <v>297</v>
      </c>
      <c r="E86" s="114" t="s">
        <v>275</v>
      </c>
      <c r="F86" s="115" t="s">
        <v>244</v>
      </c>
      <c r="G86" s="116" t="s">
        <v>245</v>
      </c>
    </row>
    <row r="87" spans="1:7" ht="12.75">
      <c r="A87" s="91"/>
      <c r="B87" s="88"/>
      <c r="C87" s="88"/>
      <c r="D87" s="88"/>
      <c r="E87" s="114"/>
      <c r="F87" s="115"/>
      <c r="G87" s="116"/>
    </row>
    <row r="88" spans="1:7" ht="12.75">
      <c r="A88" s="89" t="s">
        <v>298</v>
      </c>
      <c r="B88" s="88" t="s">
        <v>135</v>
      </c>
      <c r="C88" s="88">
        <v>155</v>
      </c>
      <c r="D88" s="88" t="s">
        <v>270</v>
      </c>
      <c r="E88" s="114" t="s">
        <v>146</v>
      </c>
      <c r="F88" s="115" t="s">
        <v>228</v>
      </c>
      <c r="G88" s="116" t="s">
        <v>139</v>
      </c>
    </row>
    <row r="89" spans="1:7" ht="12.75">
      <c r="A89" s="88"/>
      <c r="B89" s="88" t="s">
        <v>164</v>
      </c>
      <c r="C89" s="88">
        <v>118</v>
      </c>
      <c r="D89" s="88" t="s">
        <v>299</v>
      </c>
      <c r="E89" s="114" t="s">
        <v>165</v>
      </c>
      <c r="F89" s="115" t="s">
        <v>300</v>
      </c>
      <c r="G89" s="116" t="s">
        <v>301</v>
      </c>
    </row>
    <row r="90" spans="1:7" ht="12.75">
      <c r="A90" s="88"/>
      <c r="B90" s="88" t="s">
        <v>140</v>
      </c>
      <c r="C90" s="88">
        <v>99</v>
      </c>
      <c r="D90" s="88" t="s">
        <v>302</v>
      </c>
      <c r="E90" s="114" t="s">
        <v>303</v>
      </c>
      <c r="F90" s="115" t="s">
        <v>151</v>
      </c>
      <c r="G90" s="116" t="s">
        <v>304</v>
      </c>
    </row>
    <row r="91" spans="1:7" ht="12.75">
      <c r="A91" s="88"/>
      <c r="B91" s="88" t="s">
        <v>145</v>
      </c>
      <c r="C91" s="88">
        <v>87</v>
      </c>
      <c r="D91" s="88" t="s">
        <v>305</v>
      </c>
      <c r="E91" s="114" t="s">
        <v>247</v>
      </c>
      <c r="F91" s="115" t="s">
        <v>203</v>
      </c>
      <c r="G91" s="116" t="s">
        <v>306</v>
      </c>
    </row>
    <row r="92" spans="1:7" ht="12.75">
      <c r="A92" s="88"/>
      <c r="B92" s="88" t="s">
        <v>150</v>
      </c>
      <c r="C92" s="88">
        <v>80</v>
      </c>
      <c r="D92" s="88" t="s">
        <v>217</v>
      </c>
      <c r="E92" s="114" t="s">
        <v>226</v>
      </c>
      <c r="F92" s="115" t="s">
        <v>141</v>
      </c>
      <c r="G92" s="116" t="s">
        <v>208</v>
      </c>
    </row>
    <row r="93" spans="1:7" ht="12.75">
      <c r="A93" s="88"/>
      <c r="B93" s="88" t="s">
        <v>155</v>
      </c>
      <c r="C93" s="88">
        <v>70</v>
      </c>
      <c r="D93" s="88" t="s">
        <v>307</v>
      </c>
      <c r="E93" s="114" t="s">
        <v>294</v>
      </c>
      <c r="F93" s="115" t="s">
        <v>295</v>
      </c>
      <c r="G93" s="116" t="s">
        <v>151</v>
      </c>
    </row>
    <row r="94" spans="1:7" ht="12.75">
      <c r="A94" s="88"/>
      <c r="B94" s="88" t="s">
        <v>159</v>
      </c>
      <c r="C94" s="88">
        <v>65</v>
      </c>
      <c r="D94" s="88" t="s">
        <v>308</v>
      </c>
      <c r="E94" s="114" t="s">
        <v>173</v>
      </c>
      <c r="F94" s="115" t="s">
        <v>309</v>
      </c>
      <c r="G94" s="116" t="s">
        <v>278</v>
      </c>
    </row>
    <row r="95" spans="1:7" ht="12.75">
      <c r="A95" s="92"/>
      <c r="B95" s="92"/>
      <c r="C95" s="92"/>
      <c r="D95" s="92"/>
      <c r="E95" s="106"/>
      <c r="F95" s="108"/>
      <c r="G95" s="110"/>
    </row>
    <row r="96" spans="1:7" ht="12.75">
      <c r="A96" s="93"/>
      <c r="B96" s="94"/>
      <c r="C96" s="94"/>
      <c r="D96" s="94"/>
      <c r="E96" s="94"/>
      <c r="F96" s="94"/>
      <c r="G96" s="95"/>
    </row>
    <row r="97" spans="1:7" ht="12.75">
      <c r="A97" s="96" t="s">
        <v>310</v>
      </c>
      <c r="B97" s="97"/>
      <c r="C97" s="97"/>
      <c r="D97" s="17"/>
      <c r="E97" s="17"/>
      <c r="F97" s="17"/>
      <c r="G97" s="98"/>
    </row>
    <row r="98" spans="1:7" ht="12.75">
      <c r="A98" s="96" t="s">
        <v>311</v>
      </c>
      <c r="B98" s="97"/>
      <c r="C98" s="97"/>
      <c r="D98" s="17"/>
      <c r="E98" s="17"/>
      <c r="F98" s="17"/>
      <c r="G98" s="98"/>
    </row>
    <row r="99" spans="1:7" ht="12.75">
      <c r="A99" s="96"/>
      <c r="B99" s="97"/>
      <c r="C99" s="97"/>
      <c r="D99" s="52"/>
      <c r="E99" s="52"/>
      <c r="F99" s="52"/>
      <c r="G99" s="99"/>
    </row>
    <row r="100" spans="1:7" ht="12.75">
      <c r="A100" s="100" t="s">
        <v>312</v>
      </c>
      <c r="B100" s="52"/>
      <c r="C100" s="52"/>
      <c r="D100" s="52"/>
      <c r="E100" s="52"/>
      <c r="F100" s="52"/>
      <c r="G100" s="99"/>
    </row>
    <row r="101" spans="1:7" ht="12.75">
      <c r="A101" s="100" t="s">
        <v>313</v>
      </c>
      <c r="B101" s="52"/>
      <c r="C101" s="52"/>
      <c r="D101" s="52"/>
      <c r="E101" s="52"/>
      <c r="F101" s="52"/>
      <c r="G101" s="99"/>
    </row>
    <row r="102" spans="1:7" ht="12.75">
      <c r="A102" s="100"/>
      <c r="B102" s="52"/>
      <c r="C102" s="52"/>
      <c r="D102" s="52"/>
      <c r="E102" s="52"/>
      <c r="F102" s="52"/>
      <c r="G102" s="99"/>
    </row>
    <row r="103" spans="1:7" ht="12.75">
      <c r="A103" s="101" t="s">
        <v>314</v>
      </c>
      <c r="B103" s="52"/>
      <c r="C103" s="52"/>
      <c r="D103" s="52"/>
      <c r="E103" s="52"/>
      <c r="F103" s="52"/>
      <c r="G103" s="99"/>
    </row>
    <row r="104" spans="1:7" ht="12.75">
      <c r="A104" s="102"/>
      <c r="B104" s="103"/>
      <c r="C104" s="103"/>
      <c r="D104" s="103"/>
      <c r="E104" s="103"/>
      <c r="F104" s="103"/>
      <c r="G104" s="104"/>
    </row>
  </sheetData>
  <sheetProtection/>
  <mergeCells count="1">
    <mergeCell ref="E5:G5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Dieter Probst</cp:lastModifiedBy>
  <cp:lastPrinted>2009-08-22T07:57:46Z</cp:lastPrinted>
  <dcterms:created xsi:type="dcterms:W3CDTF">2009-02-05T20:40:23Z</dcterms:created>
  <dcterms:modified xsi:type="dcterms:W3CDTF">2012-02-09T20:40:41Z</dcterms:modified>
  <cp:category/>
  <cp:version/>
  <cp:contentType/>
  <cp:contentStatus/>
</cp:coreProperties>
</file>