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ragbarkeit Hypothek" sheetId="1" r:id="rId1"/>
    <sheet name="Ertragsplanung" sheetId="2" r:id="rId2"/>
  </sheets>
  <definedNames>
    <definedName name="_xlnm.Print_Area" localSheetId="0">'Tragbarkeit Hypothek'!$B$1:$H$52</definedName>
  </definedNames>
  <calcPr fullCalcOnLoad="1"/>
</workbook>
</file>

<file path=xl/sharedStrings.xml><?xml version="1.0" encoding="utf-8"?>
<sst xmlns="http://schemas.openxmlformats.org/spreadsheetml/2006/main" count="88" uniqueCount="84">
  <si>
    <t>Beispiel-Hypothekarberechnung zur Tragbarkeit</t>
  </si>
  <si>
    <t>Bitte beachten Sie, dass diese Berechnung rein statisch ist. Sie ersetzt nicht die persönliche Beratung, bei welcher Ihre individuelle Situation miteinbezogen wird und somit Einfluss auf eine Finanzierungszusage hat! Sämtliche roten Zahlen können Sie verändern!</t>
  </si>
  <si>
    <t>Eigentumswohnung oder Einfamilienhaus</t>
  </si>
  <si>
    <t>Ihr Eigenheim</t>
  </si>
  <si>
    <t>Kaufpreis Land</t>
  </si>
  <si>
    <t>Werkpreis Wohnung / Haus</t>
  </si>
  <si>
    <t>Kaufpreis Parkplatz 1</t>
  </si>
  <si>
    <t>Kaufpreis Parkplatz 2</t>
  </si>
  <si>
    <t>Kaufpreis Bastelraum</t>
  </si>
  <si>
    <t>Evtl. Mehrkosten</t>
  </si>
  <si>
    <t>Total Kaufpreis</t>
  </si>
  <si>
    <r>
      <t xml:space="preserve">Eigenkapital* </t>
    </r>
    <r>
      <rPr>
        <sz val="8"/>
        <rFont val="Arial"/>
        <family val="2"/>
      </rPr>
      <t>(min. 20%)</t>
    </r>
  </si>
  <si>
    <t>% der Anlagekosten</t>
  </si>
  <si>
    <t>=</t>
  </si>
  <si>
    <r>
      <t xml:space="preserve">Jahre </t>
    </r>
    <r>
      <rPr>
        <sz val="10"/>
        <rFont val="Tw Cen MT"/>
        <family val="2"/>
      </rPr>
      <t>(auf 2. Hypothek)</t>
    </r>
  </si>
  <si>
    <t>Gebühren, Versicherungen, Hauswartung,</t>
  </si>
  <si>
    <t>Verwaltungskosten, Allgemeines</t>
  </si>
  <si>
    <t>% vom Kaufpreis</t>
  </si>
  <si>
    <r>
      <t xml:space="preserve">Jahresbelastung </t>
    </r>
    <r>
      <rPr>
        <sz val="10"/>
        <rFont val="Arial"/>
        <family val="2"/>
      </rPr>
      <t>(Zinsen, Amortisation, Nebenkosten)</t>
    </r>
  </si>
  <si>
    <r>
      <t>Total Belastung pro Monat</t>
    </r>
    <r>
      <rPr>
        <b/>
        <sz val="8"/>
        <rFont val="Arial"/>
        <family val="2"/>
      </rPr>
      <t xml:space="preserve"> (mit Amortisation)</t>
    </r>
  </si>
  <si>
    <r>
      <t>Total Belastung pro Monat</t>
    </r>
    <r>
      <rPr>
        <b/>
        <sz val="12"/>
        <rFont val="Arial"/>
        <family val="2"/>
      </rPr>
      <t xml:space="preserve"> </t>
    </r>
    <r>
      <rPr>
        <b/>
        <sz val="8"/>
        <rFont val="Arial"/>
        <family val="2"/>
      </rPr>
      <t>(ohne Amortisation)</t>
    </r>
  </si>
  <si>
    <r>
      <t>Monatliche Belastung in % des Nettoeinkommens</t>
    </r>
    <r>
      <rPr>
        <b/>
        <sz val="8"/>
        <rFont val="Arial"/>
        <family val="2"/>
      </rPr>
      <t xml:space="preserve"> (&lt;=33%)</t>
    </r>
  </si>
  <si>
    <t>Vermessung und Vermarkung</t>
  </si>
  <si>
    <t>inkl.</t>
  </si>
  <si>
    <t>Bauzeitzinsen</t>
  </si>
  <si>
    <r>
      <t xml:space="preserve">Schuldbrief </t>
    </r>
    <r>
      <rPr>
        <sz val="9"/>
        <rFont val="Arial"/>
        <family val="2"/>
      </rPr>
      <t>(Hypothekarerrichtung)</t>
    </r>
  </si>
  <si>
    <t>0.35 % vom Kaufpreis</t>
  </si>
  <si>
    <r>
      <t xml:space="preserve">Notariatskosten </t>
    </r>
    <r>
      <rPr>
        <sz val="9"/>
        <rFont val="Arial"/>
        <family val="2"/>
      </rPr>
      <t>(50%)</t>
    </r>
  </si>
  <si>
    <t>0.18 % vom Kaufpreis</t>
  </si>
  <si>
    <r>
      <t xml:space="preserve">Handänderungssteuer </t>
    </r>
    <r>
      <rPr>
        <sz val="9"/>
        <rFont val="Arial"/>
        <family val="2"/>
      </rPr>
      <t>(50%)</t>
    </r>
  </si>
  <si>
    <t>einmalige Nebenkosten***</t>
  </si>
  <si>
    <t xml:space="preserve">  * Je nach verfügbarem Eigenkapital variieren die Monatsbelastungen erheblich.</t>
  </si>
  <si>
    <t>Objekte</t>
  </si>
  <si>
    <t>m2</t>
  </si>
  <si>
    <t>Preis</t>
  </si>
  <si>
    <t>Betrag</t>
  </si>
  <si>
    <t>Finanzierungsbedarf</t>
  </si>
  <si>
    <t xml:space="preserve">Hypothek bestehend </t>
  </si>
  <si>
    <t xml:space="preserve">Neuhypothek </t>
  </si>
  <si>
    <t xml:space="preserve">Total Finanzierung im Pool </t>
  </si>
  <si>
    <t xml:space="preserve">Anrechenbare Eigenmittel </t>
  </si>
  <si>
    <t>- Eigenmittelanteil</t>
  </si>
  <si>
    <t>Vermietungssituation (geschätzt):</t>
  </si>
  <si>
    <t>m2/Stck</t>
  </si>
  <si>
    <t xml:space="preserve">Ladenfläche </t>
  </si>
  <si>
    <t xml:space="preserve">Bürofläche </t>
  </si>
  <si>
    <t>3 Wohnungen à Fr.4'500/Mt.</t>
  </si>
  <si>
    <t>Attikawohnung</t>
  </si>
  <si>
    <t>18 Parkplätze à Fr. 200/Mt.</t>
  </si>
  <si>
    <t xml:space="preserve">Keller / Lagerraum / Archib </t>
  </si>
  <si>
    <t xml:space="preserve">Erwarteter jährlicher Bruttoertrag </t>
  </si>
  <si>
    <t>- Bruttorendite</t>
  </si>
  <si>
    <t xml:space="preserve">Unterhalts- und Nebenkosten </t>
  </si>
  <si>
    <t>(- durch Mieter bezahlt)</t>
  </si>
  <si>
    <t>Zinssatz</t>
  </si>
  <si>
    <t>Kapital</t>
  </si>
  <si>
    <t>Zins</t>
  </si>
  <si>
    <t>2. Hypothek Rest</t>
  </si>
  <si>
    <t xml:space="preserve">Total jährliche Kosten </t>
  </si>
  <si>
    <t>- in Prozenten des Anlagenwertes</t>
  </si>
  <si>
    <t>Grunddaten Musterliegenschaft</t>
  </si>
  <si>
    <t>Liegenschaft A</t>
  </si>
  <si>
    <t>Landwert A</t>
  </si>
  <si>
    <t>Neubau A1</t>
  </si>
  <si>
    <t>Wert der Liegenschaft A neu</t>
  </si>
  <si>
    <t xml:space="preserve">Total Anlagewerte </t>
  </si>
  <si>
    <t>Jährliches Bruttoeinkommen A</t>
  </si>
  <si>
    <t>1. Hypothek bis 65% Kaufpreis</t>
  </si>
  <si>
    <t>Amortisation in Prozenten  Finanzbedarf</t>
  </si>
  <si>
    <t>***Die Nebenkosten sind kantonal unterschiedlich. Gesamthaft sind 1% vom Kaufpreis i.d.R. mehr als genügend!</t>
  </si>
  <si>
    <t xml:space="preserve">Probst Treuhand GmbH
Dieter Probst
Stadtbachstrasse 63
5400 Baden    056/210 33 00 </t>
  </si>
  <si>
    <r>
      <t xml:space="preserve">1. Hypothek** </t>
    </r>
    <r>
      <rPr>
        <sz val="8"/>
        <rFont val="Arial"/>
        <family val="2"/>
      </rPr>
      <t>(66 % der Anlagekosten)</t>
    </r>
  </si>
  <si>
    <t>Amortisation über 20 Jahre bzw. 0,7%</t>
  </si>
  <si>
    <r>
      <t xml:space="preserve">Fremdkapital </t>
    </r>
    <r>
      <rPr>
        <sz val="8"/>
        <rFont val="Arial"/>
        <family val="2"/>
      </rPr>
      <t>(Hypothek 80% bzw. 50-60%)</t>
    </r>
  </si>
  <si>
    <t>Jährliche Finanzierungskosten a</t>
  </si>
  <si>
    <t>Prozent oder Betrag</t>
  </si>
  <si>
    <t>Soll</t>
  </si>
  <si>
    <t>IST</t>
  </si>
  <si>
    <r>
      <t xml:space="preserve">2. Hypothek** </t>
    </r>
    <r>
      <rPr>
        <sz val="8"/>
        <rFont val="Arial"/>
        <family val="2"/>
      </rPr>
      <t>(14% der Anlagekosten)</t>
    </r>
  </si>
  <si>
    <t>IST p.a.</t>
  </si>
  <si>
    <t>Zieleinkommen pro Jahr / Monat</t>
  </si>
  <si>
    <t>0 % vom Kaufpreis (AG, ZH)</t>
  </si>
  <si>
    <r>
      <t>Nebenkosten:</t>
    </r>
    <r>
      <rPr>
        <sz val="10"/>
        <rFont val="Arial"/>
        <family val="2"/>
      </rPr>
      <t xml:space="preserve"> Heizung, Wasser,</t>
    </r>
  </si>
  <si>
    <t>**  Für die Tragbarkeit gelten Zinsen von 5, bzw. 5.5% (diese Zinssätze entsprechen dem langjährigen Mittelwert!)</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</si>
</sst>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00;[Red]&quot;Fr. -&quot;#,##0.00"/>
    <numFmt numFmtId="171" formatCode="_ * #,##0_ ;_ * \-#,##0_ ;_ * &quot;-&quot;??_ ;_ @_ "/>
    <numFmt numFmtId="172" formatCode="0.0%"/>
    <numFmt numFmtId="173" formatCode="0.000"/>
    <numFmt numFmtId="174" formatCode="0.0000"/>
    <numFmt numFmtId="175" formatCode="_ * #,##0.0_ ;_ * \-#,##0.0_ ;_ * &quot;-&quot;??_ ;_ @_ "/>
  </numFmts>
  <fonts count="60">
    <font>
      <sz val="10"/>
      <name val="Arial"/>
      <family val="2"/>
    </font>
    <font>
      <sz val="8"/>
      <name val="Arial"/>
      <family val="2"/>
    </font>
    <font>
      <sz val="48"/>
      <name val="Arial"/>
      <family val="2"/>
    </font>
    <font>
      <b/>
      <sz val="14"/>
      <name val="Arial"/>
      <family val="2"/>
    </font>
    <font>
      <b/>
      <sz val="10"/>
      <name val="Arial"/>
      <family val="2"/>
    </font>
    <font>
      <sz val="7"/>
      <name val="Arial"/>
      <family val="2"/>
    </font>
    <font>
      <b/>
      <sz val="8"/>
      <name val="Arial"/>
      <family val="2"/>
    </font>
    <font>
      <b/>
      <sz val="12"/>
      <name val="Arial"/>
      <family val="2"/>
    </font>
    <font>
      <sz val="12"/>
      <name val="Arial"/>
      <family val="2"/>
    </font>
    <font>
      <sz val="10"/>
      <name val="Tw Cen MT"/>
      <family val="2"/>
    </font>
    <font>
      <b/>
      <sz val="10"/>
      <color indexed="10"/>
      <name val="Arial"/>
      <family val="2"/>
    </font>
    <font>
      <sz val="9"/>
      <name val="Arial"/>
      <family val="2"/>
    </font>
    <font>
      <b/>
      <sz val="7"/>
      <name val="Arial"/>
      <family val="2"/>
    </font>
    <font>
      <sz val="10"/>
      <color indexed="23"/>
      <name val="Arial"/>
      <family val="2"/>
    </font>
    <font>
      <sz val="8"/>
      <color indexed="23"/>
      <name val="Arial"/>
      <family val="2"/>
    </font>
    <font>
      <sz val="9"/>
      <color indexed="23"/>
      <name val="Arial"/>
      <family val="2"/>
    </font>
    <font>
      <sz val="11"/>
      <color indexed="23"/>
      <name val="Arial"/>
      <family val="2"/>
    </font>
    <font>
      <b/>
      <sz val="10"/>
      <color indexed="9"/>
      <name val="Arial"/>
      <family val="2"/>
    </font>
    <font>
      <b/>
      <sz val="14"/>
      <name val="Verdana"/>
      <family val="2"/>
    </font>
    <font>
      <b/>
      <sz val="12"/>
      <name val="Verdana"/>
      <family val="2"/>
    </font>
    <font>
      <b/>
      <sz val="9"/>
      <name val="Verdana"/>
      <family val="2"/>
    </font>
    <font>
      <b/>
      <sz val="8"/>
      <name val="Verdana"/>
      <family val="2"/>
    </font>
    <font>
      <sz val="8"/>
      <color indexed="8"/>
      <name val="Arial"/>
      <family val="0"/>
    </font>
    <font>
      <sz val="5.75"/>
      <color indexed="8"/>
      <name val="Arial"/>
      <family val="0"/>
    </font>
    <font>
      <sz val="5.25"/>
      <color indexed="8"/>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52"/>
      <name val="Arial"/>
      <family val="2"/>
    </font>
    <font>
      <sz val="11"/>
      <color indexed="10"/>
      <name val="Arial"/>
      <family val="2"/>
    </font>
    <font>
      <b/>
      <sz val="11"/>
      <color indexed="9"/>
      <name val="Arial"/>
      <family val="2"/>
    </font>
    <font>
      <b/>
      <sz val="8"/>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60"/>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69" fontId="0" fillId="0" borderId="0" applyFill="0" applyBorder="0" applyAlignment="0" applyProtection="0"/>
    <xf numFmtId="168" fontId="0" fillId="0" borderId="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10">
    <xf numFmtId="0" fontId="0" fillId="0" borderId="0" xfId="0" applyAlignment="1">
      <alignment/>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0" fillId="0" borderId="0" xfId="0" applyNumberFormat="1" applyFont="1" applyAlignment="1">
      <alignment/>
    </xf>
    <xf numFmtId="0" fontId="0" fillId="0" borderId="0" xfId="0" applyFont="1" applyAlignment="1">
      <alignment horizontal="center"/>
    </xf>
    <xf numFmtId="0" fontId="1" fillId="0" borderId="0" xfId="0" applyFont="1" applyAlignment="1">
      <alignment horizontal="center"/>
    </xf>
    <xf numFmtId="4" fontId="1" fillId="0" borderId="0" xfId="0" applyNumberFormat="1" applyFont="1" applyAlignment="1">
      <alignment horizontal="center"/>
    </xf>
    <xf numFmtId="4" fontId="0" fillId="0" borderId="0" xfId="0" applyNumberFormat="1" applyFont="1" applyAlignment="1">
      <alignment horizontal="center"/>
    </xf>
    <xf numFmtId="4" fontId="1" fillId="0" borderId="0" xfId="0" applyNumberFormat="1" applyFont="1" applyAlignment="1">
      <alignment horizontal="right"/>
    </xf>
    <xf numFmtId="0" fontId="4" fillId="0" borderId="0" xfId="0" applyFont="1" applyAlignment="1">
      <alignment/>
    </xf>
    <xf numFmtId="4" fontId="4" fillId="0" borderId="0" xfId="0" applyNumberFormat="1" applyFont="1" applyAlignment="1">
      <alignment/>
    </xf>
    <xf numFmtId="0" fontId="4" fillId="0" borderId="0" xfId="0" applyFont="1" applyAlignment="1">
      <alignment horizontal="center"/>
    </xf>
    <xf numFmtId="0" fontId="6" fillId="0" borderId="0" xfId="0" applyFont="1" applyAlignment="1">
      <alignment horizontal="center"/>
    </xf>
    <xf numFmtId="4" fontId="6" fillId="0" borderId="0" xfId="0" applyNumberFormat="1" applyFont="1" applyAlignment="1">
      <alignment horizontal="center"/>
    </xf>
    <xf numFmtId="4" fontId="4" fillId="0" borderId="0" xfId="0" applyNumberFormat="1" applyFont="1" applyAlignment="1">
      <alignment horizontal="center"/>
    </xf>
    <xf numFmtId="0" fontId="6" fillId="0" borderId="0" xfId="0" applyFont="1" applyAlignment="1">
      <alignment horizontal="left"/>
    </xf>
    <xf numFmtId="0" fontId="4" fillId="33" borderId="0" xfId="0" applyFont="1" applyFill="1" applyAlignment="1">
      <alignment horizontal="left"/>
    </xf>
    <xf numFmtId="0" fontId="6" fillId="33" borderId="0" xfId="0" applyFont="1" applyFill="1" applyAlignment="1">
      <alignment horizontal="left"/>
    </xf>
    <xf numFmtId="4" fontId="6" fillId="33" borderId="0" xfId="0" applyNumberFormat="1" applyFont="1" applyFill="1" applyAlignment="1">
      <alignment horizontal="left"/>
    </xf>
    <xf numFmtId="0" fontId="4" fillId="33" borderId="0" xfId="0" applyFont="1" applyFill="1" applyAlignment="1">
      <alignment horizontal="right"/>
    </xf>
    <xf numFmtId="4" fontId="4" fillId="0" borderId="0" xfId="0" applyNumberFormat="1" applyFont="1" applyFill="1" applyAlignment="1">
      <alignment horizontal="center"/>
    </xf>
    <xf numFmtId="4" fontId="6" fillId="0" borderId="0" xfId="0" applyNumberFormat="1" applyFont="1" applyAlignment="1">
      <alignment horizontal="left"/>
    </xf>
    <xf numFmtId="0" fontId="0" fillId="0" borderId="0" xfId="0" applyFont="1" applyAlignment="1">
      <alignment horizontal="left"/>
    </xf>
    <xf numFmtId="4" fontId="0" fillId="0" borderId="0" xfId="0" applyNumberFormat="1" applyFont="1" applyAlignment="1">
      <alignment horizontal="left"/>
    </xf>
    <xf numFmtId="4" fontId="0" fillId="0" borderId="0" xfId="0" applyNumberFormat="1" applyFont="1" applyAlignment="1">
      <alignment horizontal="right"/>
    </xf>
    <xf numFmtId="0" fontId="0" fillId="0" borderId="0" xfId="0" applyFont="1" applyAlignment="1">
      <alignment horizontal="right"/>
    </xf>
    <xf numFmtId="0" fontId="4"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horizontal="left"/>
    </xf>
    <xf numFmtId="4" fontId="7" fillId="0" borderId="0" xfId="0" applyNumberFormat="1" applyFont="1" applyAlignment="1">
      <alignment horizontal="right"/>
    </xf>
    <xf numFmtId="0" fontId="7" fillId="33" borderId="0" xfId="0" applyFont="1" applyFill="1" applyAlignment="1">
      <alignment horizontal="left"/>
    </xf>
    <xf numFmtId="4" fontId="7" fillId="33" borderId="0" xfId="0" applyNumberFormat="1" applyFont="1" applyFill="1" applyAlignment="1">
      <alignment horizontal="right"/>
    </xf>
    <xf numFmtId="4" fontId="4" fillId="33" borderId="0" xfId="0" applyNumberFormat="1" applyFont="1" applyFill="1" applyAlignment="1">
      <alignment horizontal="right"/>
    </xf>
    <xf numFmtId="0" fontId="1" fillId="0" borderId="0" xfId="0" applyFont="1" applyFill="1" applyAlignment="1">
      <alignment horizontal="left"/>
    </xf>
    <xf numFmtId="4" fontId="1" fillId="0" borderId="0" xfId="0" applyNumberFormat="1" applyFont="1" applyFill="1" applyAlignment="1">
      <alignment horizontal="right"/>
    </xf>
    <xf numFmtId="4" fontId="8" fillId="0" borderId="0" xfId="0" applyNumberFormat="1" applyFont="1" applyFill="1" applyAlignment="1">
      <alignment horizontal="right"/>
    </xf>
    <xf numFmtId="0" fontId="0" fillId="0" borderId="0" xfId="0" applyFont="1" applyFill="1" applyAlignment="1">
      <alignment horizontal="left"/>
    </xf>
    <xf numFmtId="4" fontId="0" fillId="0" borderId="0" xfId="0" applyNumberFormat="1" applyFont="1" applyFill="1" applyAlignment="1">
      <alignment horizontal="left"/>
    </xf>
    <xf numFmtId="4" fontId="0" fillId="0" borderId="0" xfId="0" applyNumberFormat="1" applyFont="1" applyFill="1" applyAlignment="1">
      <alignment horizontal="right"/>
    </xf>
    <xf numFmtId="12" fontId="0" fillId="0" borderId="0" xfId="0" applyNumberFormat="1" applyFont="1" applyAlignment="1">
      <alignment horizontal="left"/>
    </xf>
    <xf numFmtId="12" fontId="5" fillId="0" borderId="0" xfId="0" applyNumberFormat="1" applyFont="1" applyAlignment="1">
      <alignment horizontal="left"/>
    </xf>
    <xf numFmtId="4" fontId="8" fillId="0" borderId="0" xfId="0" applyNumberFormat="1" applyFont="1" applyAlignment="1">
      <alignment/>
    </xf>
    <xf numFmtId="12" fontId="4" fillId="33" borderId="0" xfId="0" applyNumberFormat="1" applyFont="1" applyFill="1" applyAlignment="1">
      <alignment horizontal="left"/>
    </xf>
    <xf numFmtId="4" fontId="4" fillId="33" borderId="0" xfId="0" applyNumberFormat="1" applyFont="1" applyFill="1" applyAlignment="1">
      <alignment horizontal="left"/>
    </xf>
    <xf numFmtId="4" fontId="1" fillId="0" borderId="0" xfId="0" applyNumberFormat="1" applyFont="1" applyFill="1" applyAlignment="1">
      <alignment horizontal="left"/>
    </xf>
    <xf numFmtId="12" fontId="4" fillId="0" borderId="0" xfId="0" applyNumberFormat="1" applyFont="1" applyFill="1" applyAlignment="1">
      <alignment horizontal="left"/>
    </xf>
    <xf numFmtId="0" fontId="4" fillId="0" borderId="0" xfId="0" applyFont="1" applyFill="1" applyAlignment="1">
      <alignment horizontal="left"/>
    </xf>
    <xf numFmtId="4" fontId="4" fillId="0" borderId="0" xfId="0" applyNumberFormat="1" applyFont="1" applyFill="1" applyAlignment="1">
      <alignment horizontal="left"/>
    </xf>
    <xf numFmtId="4" fontId="6" fillId="0" borderId="0" xfId="0" applyNumberFormat="1" applyFont="1" applyFill="1" applyAlignment="1">
      <alignment horizontal="left"/>
    </xf>
    <xf numFmtId="4" fontId="4" fillId="0" borderId="0" xfId="0" applyNumberFormat="1" applyFont="1" applyFill="1" applyAlignment="1">
      <alignment horizontal="right"/>
    </xf>
    <xf numFmtId="12" fontId="6" fillId="0" borderId="0" xfId="0" applyNumberFormat="1" applyFont="1" applyFill="1" applyAlignment="1">
      <alignment horizontal="left"/>
    </xf>
    <xf numFmtId="0" fontId="6" fillId="0" borderId="0" xfId="0" applyFont="1" applyFill="1" applyAlignment="1">
      <alignment horizontal="left"/>
    </xf>
    <xf numFmtId="0" fontId="12" fillId="0" borderId="0" xfId="0" applyFont="1" applyAlignment="1">
      <alignment horizontal="left"/>
    </xf>
    <xf numFmtId="0" fontId="5" fillId="0" borderId="0" xfId="0" applyFont="1" applyAlignment="1">
      <alignment horizontal="left"/>
    </xf>
    <xf numFmtId="4" fontId="6" fillId="33" borderId="0" xfId="0" applyNumberFormat="1" applyFont="1" applyFill="1" applyAlignment="1">
      <alignment horizontal="right"/>
    </xf>
    <xf numFmtId="170" fontId="0" fillId="0" borderId="0" xfId="0" applyNumberFormat="1" applyFont="1" applyAlignment="1">
      <alignment/>
    </xf>
    <xf numFmtId="0" fontId="1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4" fontId="6" fillId="0" borderId="0" xfId="0" applyNumberFormat="1" applyFont="1" applyFill="1" applyAlignment="1">
      <alignment horizontal="right"/>
    </xf>
    <xf numFmtId="4" fontId="17" fillId="34" borderId="0" xfId="0" applyNumberFormat="1" applyFont="1" applyFill="1" applyAlignment="1">
      <alignment horizontal="right"/>
    </xf>
    <xf numFmtId="0" fontId="18" fillId="0" borderId="0" xfId="0" applyFont="1" applyAlignment="1">
      <alignment/>
    </xf>
    <xf numFmtId="171" fontId="0" fillId="0" borderId="0" xfId="46" applyNumberFormat="1" applyFont="1" applyAlignment="1">
      <alignment/>
    </xf>
    <xf numFmtId="43" fontId="0" fillId="0" borderId="0" xfId="46" applyFont="1" applyAlignment="1">
      <alignment/>
    </xf>
    <xf numFmtId="0" fontId="19" fillId="0" borderId="0" xfId="0" applyFont="1" applyAlignment="1">
      <alignment/>
    </xf>
    <xf numFmtId="0" fontId="20" fillId="0" borderId="10" xfId="0" applyFont="1" applyBorder="1" applyAlignment="1">
      <alignment/>
    </xf>
    <xf numFmtId="0" fontId="0" fillId="0" borderId="10" xfId="0" applyBorder="1" applyAlignment="1">
      <alignment/>
    </xf>
    <xf numFmtId="0" fontId="20" fillId="0" borderId="10" xfId="0" applyFont="1" applyBorder="1" applyAlignment="1">
      <alignment horizontal="center"/>
    </xf>
    <xf numFmtId="171" fontId="20" fillId="0" borderId="10" xfId="46" applyNumberFormat="1" applyFont="1" applyBorder="1" applyAlignment="1">
      <alignment horizontal="center"/>
    </xf>
    <xf numFmtId="43" fontId="20" fillId="0" borderId="10" xfId="46" applyFont="1" applyBorder="1" applyAlignment="1">
      <alignment horizontal="center"/>
    </xf>
    <xf numFmtId="0" fontId="20" fillId="0" borderId="0" xfId="0" applyFont="1" applyAlignment="1">
      <alignment/>
    </xf>
    <xf numFmtId="43" fontId="20" fillId="0" borderId="11" xfId="46" applyFont="1" applyBorder="1" applyAlignment="1">
      <alignment/>
    </xf>
    <xf numFmtId="43" fontId="20" fillId="0" borderId="12" xfId="46" applyFont="1" applyBorder="1" applyAlignment="1">
      <alignment/>
    </xf>
    <xf numFmtId="171" fontId="0" fillId="0" borderId="10" xfId="46" applyNumberFormat="1" applyFont="1" applyBorder="1" applyAlignment="1">
      <alignment/>
    </xf>
    <xf numFmtId="43" fontId="0" fillId="0" borderId="10" xfId="46" applyFont="1" applyBorder="1" applyAlignment="1">
      <alignment/>
    </xf>
    <xf numFmtId="0" fontId="0" fillId="0" borderId="0" xfId="0" applyAlignment="1" quotePrefix="1">
      <alignment/>
    </xf>
    <xf numFmtId="10" fontId="20" fillId="35" borderId="0" xfId="49" applyNumberFormat="1" applyFont="1" applyFill="1" applyAlignment="1">
      <alignment/>
    </xf>
    <xf numFmtId="0" fontId="0" fillId="0" borderId="13" xfId="0" applyBorder="1" applyAlignment="1">
      <alignment/>
    </xf>
    <xf numFmtId="0" fontId="0" fillId="0" borderId="0" xfId="0" applyBorder="1" applyAlignment="1">
      <alignment/>
    </xf>
    <xf numFmtId="0" fontId="20" fillId="0" borderId="0" xfId="0" applyFont="1" applyAlignment="1" quotePrefix="1">
      <alignment/>
    </xf>
    <xf numFmtId="9" fontId="0" fillId="0" borderId="0" xfId="0" applyNumberFormat="1" applyAlignment="1">
      <alignment/>
    </xf>
    <xf numFmtId="43" fontId="0" fillId="0" borderId="0" xfId="0" applyNumberFormat="1" applyAlignment="1">
      <alignment/>
    </xf>
    <xf numFmtId="0" fontId="21" fillId="0" borderId="0" xfId="0" applyFont="1" applyAlignment="1">
      <alignment/>
    </xf>
    <xf numFmtId="171" fontId="20" fillId="0" borderId="0" xfId="46" applyNumberFormat="1" applyFont="1" applyAlignment="1">
      <alignment horizontal="center"/>
    </xf>
    <xf numFmtId="43" fontId="20" fillId="0" borderId="0" xfId="46" applyFont="1" applyAlignment="1">
      <alignment horizontal="center"/>
    </xf>
    <xf numFmtId="10" fontId="0" fillId="0" borderId="0" xfId="0" applyNumberFormat="1" applyAlignment="1">
      <alignment/>
    </xf>
    <xf numFmtId="171" fontId="20" fillId="0" borderId="13" xfId="46" applyNumberFormat="1" applyFont="1" applyBorder="1" applyAlignment="1">
      <alignment/>
    </xf>
    <xf numFmtId="43" fontId="20" fillId="0" borderId="13" xfId="46" applyFont="1" applyBorder="1" applyAlignment="1">
      <alignment/>
    </xf>
    <xf numFmtId="10" fontId="0" fillId="0" borderId="0" xfId="49" applyNumberFormat="1" applyFill="1" applyAlignment="1">
      <alignment horizontal="right"/>
    </xf>
    <xf numFmtId="0" fontId="2" fillId="0" borderId="0" xfId="0" applyFont="1" applyBorder="1" applyAlignment="1">
      <alignment/>
    </xf>
    <xf numFmtId="2" fontId="10" fillId="0" borderId="0" xfId="0" applyNumberFormat="1" applyFont="1" applyAlignment="1">
      <alignment horizontal="right"/>
    </xf>
    <xf numFmtId="4" fontId="10" fillId="0" borderId="0" xfId="0" applyNumberFormat="1" applyFont="1" applyAlignment="1">
      <alignment horizontal="right"/>
    </xf>
    <xf numFmtId="10" fontId="0" fillId="0" borderId="0" xfId="0" applyNumberFormat="1" applyFont="1" applyFill="1" applyAlignment="1">
      <alignment horizontal="right"/>
    </xf>
    <xf numFmtId="43" fontId="10" fillId="0" borderId="0" xfId="46" applyNumberFormat="1" applyFont="1" applyFill="1" applyAlignment="1">
      <alignment horizontal="right"/>
    </xf>
    <xf numFmtId="43" fontId="10" fillId="0" borderId="0" xfId="46" applyFont="1" applyFill="1" applyAlignment="1">
      <alignment horizontal="right"/>
    </xf>
    <xf numFmtId="0" fontId="10" fillId="0" borderId="0" xfId="0" applyFont="1" applyFill="1" applyAlignment="1">
      <alignment horizontal="right"/>
    </xf>
    <xf numFmtId="4" fontId="6" fillId="0" borderId="0" xfId="0" applyNumberFormat="1" applyFont="1" applyAlignment="1">
      <alignment horizontal="center"/>
    </xf>
    <xf numFmtId="4" fontId="4" fillId="36" borderId="0" xfId="0" applyNumberFormat="1" applyFont="1" applyFill="1" applyAlignment="1">
      <alignment horizontal="left"/>
    </xf>
    <xf numFmtId="0" fontId="6" fillId="0" borderId="0" xfId="0" applyFont="1" applyAlignment="1">
      <alignment horizontal="center"/>
    </xf>
    <xf numFmtId="43" fontId="4" fillId="36" borderId="0" xfId="46" applyFont="1" applyFill="1" applyAlignment="1">
      <alignment horizontal="left"/>
    </xf>
    <xf numFmtId="0" fontId="4" fillId="0" borderId="0" xfId="0" applyFont="1" applyFill="1" applyAlignment="1">
      <alignment horizontal="left"/>
    </xf>
    <xf numFmtId="0" fontId="8" fillId="0" borderId="0" xfId="0" applyFont="1" applyBorder="1" applyAlignment="1">
      <alignment horizontal="left" wrapText="1"/>
    </xf>
    <xf numFmtId="0" fontId="14" fillId="0" borderId="0" xfId="0" applyFont="1" applyBorder="1" applyAlignment="1">
      <alignment horizontal="center"/>
    </xf>
    <xf numFmtId="0" fontId="15" fillId="0" borderId="0" xfId="0" applyFont="1" applyBorder="1" applyAlignment="1">
      <alignment horizontal="center"/>
    </xf>
    <xf numFmtId="0" fontId="3" fillId="37" borderId="14" xfId="0" applyFont="1" applyFill="1" applyBorder="1" applyAlignment="1">
      <alignment horizontal="center" vertical="center"/>
    </xf>
    <xf numFmtId="0" fontId="5" fillId="37" borderId="15" xfId="0" applyFont="1" applyFill="1" applyBorder="1" applyAlignment="1">
      <alignment horizontal="center" wrapText="1"/>
    </xf>
    <xf numFmtId="3" fontId="0" fillId="0" borderId="0" xfId="0" applyNumberFormat="1" applyFont="1" applyFill="1" applyBorder="1" applyAlignment="1" applyProtection="1">
      <alignment horizontal="right"/>
      <protection/>
    </xf>
    <xf numFmtId="0" fontId="13" fillId="0" borderId="0" xfId="0" applyFont="1" applyBorder="1" applyAlignment="1">
      <alignment horizontal="center" wrapText="1"/>
    </xf>
    <xf numFmtId="4" fontId="10" fillId="36" borderId="0" xfId="0" applyNumberFormat="1" applyFont="1" applyFill="1" applyAlignment="1">
      <alignment horizontal="righ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Anlagenwerte + Finanzierung</a:t>
            </a:r>
          </a:p>
        </c:rich>
      </c:tx>
      <c:layout>
        <c:manualLayout>
          <c:xMode val="factor"/>
          <c:yMode val="factor"/>
          <c:x val="-0.011"/>
          <c:y val="0.005"/>
        </c:manualLayout>
      </c:layout>
      <c:spPr>
        <a:noFill/>
        <a:ln>
          <a:noFill/>
        </a:ln>
      </c:spPr>
    </c:title>
    <c:view3D>
      <c:rotX val="15"/>
      <c:hPercent val="50"/>
      <c:rotY val="20"/>
      <c:depthPercent val="100"/>
      <c:rAngAx val="1"/>
    </c:view3D>
    <c:plotArea>
      <c:layout>
        <c:manualLayout>
          <c:xMode val="edge"/>
          <c:yMode val="edge"/>
          <c:x val="0.2525"/>
          <c:y val="0.20675"/>
          <c:w val="0.49025"/>
          <c:h val="0.59075"/>
        </c:manualLayout>
      </c:layout>
      <c:bar3DChart>
        <c:barDir val="col"/>
        <c:grouping val="stacked"/>
        <c:varyColors val="0"/>
        <c:ser>
          <c:idx val="0"/>
          <c:order val="0"/>
          <c:tx>
            <c:v>Schlösslistr.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Anlagen</c:v>
              </c:pt>
              <c:pt idx="1">
                <c:v>Finanzierung</c:v>
              </c:pt>
            </c:strLit>
          </c:cat>
          <c:val>
            <c:numLit>
              <c:ptCount val="2"/>
              <c:pt idx="0">
                <c:v>2500000</c:v>
              </c:pt>
              <c:pt idx="1">
                <c:v>1194000</c:v>
              </c:pt>
            </c:numLit>
          </c:val>
          <c:shape val="box"/>
        </c:ser>
        <c:ser>
          <c:idx val="1"/>
          <c:order val="1"/>
          <c:tx>
            <c:v>Theaterplatz</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Anlagen</c:v>
              </c:pt>
              <c:pt idx="1">
                <c:v>Finanzierung</c:v>
              </c:pt>
            </c:strLit>
          </c:cat>
          <c:val>
            <c:numLit>
              <c:ptCount val="2"/>
              <c:pt idx="0">
                <c:v>11172000</c:v>
              </c:pt>
              <c:pt idx="1">
                <c:v>9106000</c:v>
              </c:pt>
            </c:numLit>
          </c:val>
          <c:shape val="box"/>
        </c:ser>
        <c:overlap val="100"/>
        <c:shape val="box"/>
        <c:axId val="38766098"/>
        <c:axId val="13350563"/>
      </c:bar3DChart>
      <c:catAx>
        <c:axId val="38766098"/>
        <c:scaling>
          <c:orientation val="minMax"/>
        </c:scaling>
        <c:axPos val="b"/>
        <c:delete val="0"/>
        <c:numFmt formatCode="General" sourceLinked="1"/>
        <c:majorTickMark val="out"/>
        <c:minorTickMark val="none"/>
        <c:tickLblPos val="low"/>
        <c:spPr>
          <a:ln w="3175">
            <a:solidFill>
              <a:srgbClr val="000000"/>
            </a:solidFill>
          </a:ln>
        </c:spPr>
        <c:crossAx val="13350563"/>
        <c:crosses val="autoZero"/>
        <c:auto val="1"/>
        <c:lblOffset val="100"/>
        <c:tickLblSkip val="1"/>
        <c:noMultiLvlLbl val="0"/>
      </c:catAx>
      <c:valAx>
        <c:axId val="133505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66098"/>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Ertragsverteilung</a:t>
            </a:r>
          </a:p>
        </c:rich>
      </c:tx>
      <c:layout>
        <c:manualLayout>
          <c:xMode val="factor"/>
          <c:yMode val="factor"/>
          <c:x val="-0.00725"/>
          <c:y val="0.005"/>
        </c:manualLayout>
      </c:layout>
      <c:spPr>
        <a:noFill/>
        <a:ln>
          <a:noFill/>
        </a:ln>
      </c:spPr>
    </c:title>
    <c:view3D>
      <c:rotX val="15"/>
      <c:hPercent val="100"/>
      <c:rotY val="0"/>
      <c:depthPercent val="100"/>
      <c:rAngAx val="1"/>
    </c:view3D>
    <c:plotArea>
      <c:layout>
        <c:manualLayout>
          <c:xMode val="edge"/>
          <c:yMode val="edge"/>
          <c:x val="0.16"/>
          <c:y val="0.4385"/>
          <c:w val="0.45475"/>
          <c:h val="0.273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 sourceLinked="0"/>
            <c:showLegendKey val="0"/>
            <c:showVal val="0"/>
            <c:showBubbleSize val="0"/>
            <c:showCatName val="0"/>
            <c:showSerName val="0"/>
            <c:showLeaderLines val="1"/>
            <c:showPercent val="1"/>
          </c:dLbls>
          <c:cat>
            <c:strLit>
              <c:ptCount val="4"/>
              <c:pt idx="0">
                <c:v>1. Hypo</c:v>
              </c:pt>
              <c:pt idx="1">
                <c:v>2. Hypo</c:v>
              </c:pt>
              <c:pt idx="2">
                <c:v>Amort</c:v>
              </c:pt>
              <c:pt idx="3">
                <c:v>Überschuss</c:v>
              </c:pt>
            </c:strLit>
          </c:cat>
          <c:val>
            <c:numLit>
              <c:ptCount val="4"/>
              <c:pt idx="0">
                <c:v>243270.30000000002</c:v>
              </c:pt>
              <c:pt idx="1">
                <c:v>119627.3</c:v>
              </c:pt>
              <c:pt idx="2">
                <c:v>154500</c:v>
              </c:pt>
              <c:pt idx="3">
                <c:v>199802.39999999997</c:v>
              </c:pt>
            </c:numLit>
          </c:val>
        </c:ser>
      </c:pie3DChart>
      <c:spPr>
        <a:noFill/>
        <a:ln>
          <a:noFill/>
        </a:ln>
      </c:spPr>
    </c:plotArea>
    <c:legend>
      <c:legendPos val="r"/>
      <c:layout>
        <c:manualLayout>
          <c:xMode val="edge"/>
          <c:yMode val="edge"/>
          <c:x val="0.77825"/>
          <c:y val="0.4215"/>
          <c:w val="0.20725"/>
          <c:h val="0.2892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53</xdr:row>
      <xdr:rowOff>133350</xdr:rowOff>
    </xdr:from>
    <xdr:to>
      <xdr:col>2</xdr:col>
      <xdr:colOff>419100</xdr:colOff>
      <xdr:row>66</xdr:row>
      <xdr:rowOff>38100</xdr:rowOff>
    </xdr:to>
    <xdr:graphicFrame>
      <xdr:nvGraphicFramePr>
        <xdr:cNvPr id="1" name="Chart 2"/>
        <xdr:cNvGraphicFramePr/>
      </xdr:nvGraphicFramePr>
      <xdr:xfrm>
        <a:off x="123825" y="8086725"/>
        <a:ext cx="3514725" cy="2009775"/>
      </xdr:xfrm>
      <a:graphic>
        <a:graphicData uri="http://schemas.openxmlformats.org/drawingml/2006/chart">
          <c:chart xmlns:c="http://schemas.openxmlformats.org/drawingml/2006/chart" r:id="rId1"/>
        </a:graphicData>
      </a:graphic>
    </xdr:graphicFrame>
    <xdr:clientData/>
  </xdr:twoCellAnchor>
  <xdr:twoCellAnchor>
    <xdr:from>
      <xdr:col>2</xdr:col>
      <xdr:colOff>514350</xdr:colOff>
      <xdr:row>53</xdr:row>
      <xdr:rowOff>123825</xdr:rowOff>
    </xdr:from>
    <xdr:to>
      <xdr:col>6</xdr:col>
      <xdr:colOff>0</xdr:colOff>
      <xdr:row>66</xdr:row>
      <xdr:rowOff>47625</xdr:rowOff>
    </xdr:to>
    <xdr:graphicFrame>
      <xdr:nvGraphicFramePr>
        <xdr:cNvPr id="2" name="Chart 3"/>
        <xdr:cNvGraphicFramePr/>
      </xdr:nvGraphicFramePr>
      <xdr:xfrm>
        <a:off x="3733800" y="8077200"/>
        <a:ext cx="2705100" cy="2028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J59"/>
  <sheetViews>
    <sheetView tabSelected="1" zoomScale="150" zoomScaleNormal="150" zoomScalePageLayoutView="0" workbookViewId="0" topLeftCell="A1">
      <selection activeCell="C18" sqref="C18"/>
    </sheetView>
  </sheetViews>
  <sheetFormatPr defaultColWidth="11.00390625" defaultRowHeight="12.75"/>
  <cols>
    <col min="1" max="1" width="6.28125" style="1" customWidth="1"/>
    <col min="2" max="2" width="36.00390625" style="1" customWidth="1"/>
    <col min="3" max="3" width="13.8515625" style="2" customWidth="1"/>
    <col min="4" max="4" width="4.57421875" style="3" customWidth="1"/>
    <col min="5" max="5" width="2.00390625" style="4" customWidth="1"/>
    <col min="6" max="6" width="6.140625" style="1" customWidth="1"/>
    <col min="7" max="7" width="10.00390625" style="1" customWidth="1"/>
    <col min="8" max="8" width="13.7109375" style="4" bestFit="1" customWidth="1"/>
    <col min="9" max="9" width="15.00390625" style="4" customWidth="1"/>
    <col min="10" max="16384" width="11.00390625" style="1" customWidth="1"/>
  </cols>
  <sheetData>
    <row r="1" spans="2:8" ht="85.5" customHeight="1">
      <c r="B1" s="90"/>
      <c r="C1" s="102" t="s">
        <v>70</v>
      </c>
      <c r="D1" s="102"/>
      <c r="E1" s="102"/>
      <c r="F1" s="102"/>
      <c r="G1" s="102"/>
      <c r="H1" s="102"/>
    </row>
    <row r="2" spans="2:8" ht="28.5" customHeight="1">
      <c r="B2" s="5"/>
      <c r="C2" s="6"/>
      <c r="D2" s="7"/>
      <c r="E2" s="8"/>
      <c r="F2" s="5"/>
      <c r="G2" s="5"/>
      <c r="H2" s="8"/>
    </row>
    <row r="3" spans="2:9" ht="16.5" customHeight="1">
      <c r="B3" s="105" t="s">
        <v>0</v>
      </c>
      <c r="C3" s="105"/>
      <c r="D3" s="105"/>
      <c r="E3" s="105"/>
      <c r="F3" s="105"/>
      <c r="G3" s="105"/>
      <c r="H3" s="105"/>
      <c r="I3" s="9"/>
    </row>
    <row r="4" spans="2:9" s="10" customFormat="1" ht="0.75" customHeight="1">
      <c r="B4" s="106" t="s">
        <v>1</v>
      </c>
      <c r="C4" s="106"/>
      <c r="D4" s="106"/>
      <c r="E4" s="106"/>
      <c r="F4" s="106"/>
      <c r="G4" s="106"/>
      <c r="H4" s="106"/>
      <c r="I4" s="11"/>
    </row>
    <row r="5" spans="2:9" s="10" customFormat="1" ht="19.5" customHeight="1">
      <c r="B5" s="106"/>
      <c r="C5" s="106"/>
      <c r="D5" s="106"/>
      <c r="E5" s="106"/>
      <c r="F5" s="106"/>
      <c r="G5" s="106"/>
      <c r="H5" s="106"/>
      <c r="I5" s="11"/>
    </row>
    <row r="6" spans="2:9" s="10" customFormat="1" ht="18.75" customHeight="1">
      <c r="B6" s="12"/>
      <c r="C6" s="13"/>
      <c r="D6" s="14"/>
      <c r="E6" s="15"/>
      <c r="F6" s="12"/>
      <c r="G6" s="12"/>
      <c r="H6" s="15"/>
      <c r="I6" s="11"/>
    </row>
    <row r="7" spans="2:9" s="16" customFormat="1" ht="13.5" customHeight="1">
      <c r="B7" s="17" t="s">
        <v>2</v>
      </c>
      <c r="C7" s="18"/>
      <c r="D7" s="19"/>
      <c r="E7" s="19"/>
      <c r="F7" s="18"/>
      <c r="G7" s="18"/>
      <c r="H7" s="20" t="s">
        <v>3</v>
      </c>
      <c r="I7" s="21"/>
    </row>
    <row r="8" spans="3:8" s="16" customFormat="1" ht="7.5" customHeight="1">
      <c r="C8" s="22"/>
      <c r="F8" s="22"/>
      <c r="G8" s="22"/>
      <c r="H8" s="22"/>
    </row>
    <row r="9" spans="2:8" s="23" customFormat="1" ht="13.5" customHeight="1">
      <c r="B9" s="23" t="s">
        <v>4</v>
      </c>
      <c r="C9" s="24"/>
      <c r="D9" s="25"/>
      <c r="F9" s="24"/>
      <c r="G9" s="24"/>
      <c r="H9" s="92">
        <v>150000</v>
      </c>
    </row>
    <row r="10" spans="2:8" s="23" customFormat="1" ht="13.5" customHeight="1">
      <c r="B10" s="23" t="s">
        <v>5</v>
      </c>
      <c r="C10" s="24"/>
      <c r="D10" s="25"/>
      <c r="F10" s="24"/>
      <c r="G10" s="24"/>
      <c r="H10" s="92">
        <v>1450000</v>
      </c>
    </row>
    <row r="11" spans="2:8" s="23" customFormat="1" ht="13.5" customHeight="1">
      <c r="B11" s="23" t="s">
        <v>6</v>
      </c>
      <c r="C11" s="24"/>
      <c r="D11" s="25"/>
      <c r="F11" s="24"/>
      <c r="G11" s="24"/>
      <c r="H11" s="92">
        <v>0</v>
      </c>
    </row>
    <row r="12" spans="2:8" s="23" customFormat="1" ht="13.5" customHeight="1">
      <c r="B12" s="23" t="s">
        <v>7</v>
      </c>
      <c r="C12" s="24"/>
      <c r="D12" s="25"/>
      <c r="F12" s="24"/>
      <c r="G12" s="24"/>
      <c r="H12" s="92">
        <v>0</v>
      </c>
    </row>
    <row r="13" spans="2:8" s="23" customFormat="1" ht="13.5" customHeight="1">
      <c r="B13" s="23" t="s">
        <v>8</v>
      </c>
      <c r="C13" s="24"/>
      <c r="D13" s="25"/>
      <c r="F13" s="24"/>
      <c r="G13" s="24"/>
      <c r="H13" s="92">
        <v>0</v>
      </c>
    </row>
    <row r="14" spans="2:8" s="23" customFormat="1" ht="13.5" customHeight="1">
      <c r="B14" s="23" t="s">
        <v>9</v>
      </c>
      <c r="C14" s="24"/>
      <c r="D14" s="25"/>
      <c r="E14" s="1"/>
      <c r="F14" s="26"/>
      <c r="G14" s="24"/>
      <c r="H14" s="92">
        <v>25000</v>
      </c>
    </row>
    <row r="15" spans="2:8" s="27" customFormat="1" ht="7.5" customHeight="1">
      <c r="B15" s="28"/>
      <c r="C15" s="29"/>
      <c r="D15" s="30"/>
      <c r="E15" s="28"/>
      <c r="F15" s="30"/>
      <c r="G15" s="30"/>
      <c r="H15" s="30"/>
    </row>
    <row r="16" spans="2:8" s="16" customFormat="1" ht="13.5" customHeight="1">
      <c r="B16" s="17" t="s">
        <v>10</v>
      </c>
      <c r="C16" s="31"/>
      <c r="D16" s="32"/>
      <c r="E16" s="31"/>
      <c r="F16" s="32"/>
      <c r="G16" s="31"/>
      <c r="H16" s="33">
        <f>SUM(H9:H14)</f>
        <v>1625000</v>
      </c>
    </row>
    <row r="17" spans="3:8" s="34" customFormat="1" ht="10.5" customHeight="1">
      <c r="C17" s="34" t="s">
        <v>75</v>
      </c>
      <c r="D17" s="35"/>
      <c r="F17" s="35"/>
      <c r="G17" s="35"/>
      <c r="H17" s="36"/>
    </row>
    <row r="18" spans="2:8" s="37" customFormat="1" ht="13.5" customHeight="1">
      <c r="B18" s="37" t="s">
        <v>11</v>
      </c>
      <c r="C18" s="94">
        <v>25</v>
      </c>
      <c r="D18" s="38" t="s">
        <v>12</v>
      </c>
      <c r="G18" s="39"/>
      <c r="H18" s="25">
        <f>IF(C18&gt;100,C18,C18%*H16)</f>
        <v>406250</v>
      </c>
    </row>
    <row r="19" spans="2:8" s="37" customFormat="1" ht="13.5" customHeight="1">
      <c r="B19" s="37" t="s">
        <v>73</v>
      </c>
      <c r="C19" s="95">
        <f>IF(C18&gt;100,H16-H18,100-C18)</f>
        <v>75</v>
      </c>
      <c r="D19" s="38" t="s">
        <v>12</v>
      </c>
      <c r="G19" s="39"/>
      <c r="H19" s="25">
        <f>IF(C19&gt;100,C19,C19%*H16)</f>
        <v>1218750</v>
      </c>
    </row>
    <row r="20" spans="4:8" s="37" customFormat="1" ht="7.5" customHeight="1">
      <c r="D20" s="39"/>
      <c r="F20" s="39"/>
      <c r="G20" s="39"/>
      <c r="H20" s="39"/>
    </row>
    <row r="21" spans="2:8" s="37" customFormat="1" ht="13.5" customHeight="1">
      <c r="B21" s="37" t="s">
        <v>71</v>
      </c>
      <c r="C21" s="89">
        <v>0.045</v>
      </c>
      <c r="D21" s="38"/>
      <c r="E21" s="37" t="s">
        <v>13</v>
      </c>
      <c r="F21" s="107">
        <f>IF($H$19&lt;($H$16*0.66),$H$19,$H$16*0.66)</f>
        <v>1072500</v>
      </c>
      <c r="G21" s="107"/>
      <c r="H21" s="25">
        <f>F21*C21</f>
        <v>48262.5</v>
      </c>
    </row>
    <row r="22" spans="2:8" s="37" customFormat="1" ht="13.5" customHeight="1">
      <c r="B22" s="37" t="s">
        <v>78</v>
      </c>
      <c r="C22" s="89">
        <v>0.055</v>
      </c>
      <c r="D22" s="38"/>
      <c r="E22" s="37" t="s">
        <v>13</v>
      </c>
      <c r="F22" s="107">
        <f>H19-F21</f>
        <v>146250</v>
      </c>
      <c r="G22" s="107"/>
      <c r="H22" s="25">
        <f>F22*C22</f>
        <v>8043.75</v>
      </c>
    </row>
    <row r="23" spans="2:8" s="37" customFormat="1" ht="13.5" customHeight="1">
      <c r="B23" s="37" t="s">
        <v>72</v>
      </c>
      <c r="C23" s="96">
        <v>20</v>
      </c>
      <c r="D23" s="38" t="s">
        <v>14</v>
      </c>
      <c r="G23" s="39"/>
      <c r="H23" s="25">
        <f>IF(C23="",0.7%*H19,F22/C23)</f>
        <v>7312.5</v>
      </c>
    </row>
    <row r="24" spans="2:8" s="37" customFormat="1" ht="13.5" customHeight="1">
      <c r="B24" s="101" t="s">
        <v>82</v>
      </c>
      <c r="C24" s="93"/>
      <c r="D24" s="39"/>
      <c r="F24" s="39"/>
      <c r="G24" s="39"/>
      <c r="H24" s="39"/>
    </row>
    <row r="25" spans="2:8" s="27" customFormat="1" ht="13.5" customHeight="1">
      <c r="B25" s="40" t="s">
        <v>15</v>
      </c>
      <c r="C25" s="23"/>
      <c r="D25" s="23"/>
      <c r="E25" s="23"/>
      <c r="F25" s="24"/>
      <c r="G25" s="24"/>
      <c r="H25" s="24"/>
    </row>
    <row r="26" spans="2:8" s="27" customFormat="1" ht="13.5" customHeight="1">
      <c r="B26" s="40" t="s">
        <v>16</v>
      </c>
      <c r="C26" s="91">
        <v>0.7</v>
      </c>
      <c r="D26" s="23" t="s">
        <v>17</v>
      </c>
      <c r="G26" s="23"/>
      <c r="H26" s="25">
        <f>(C26/100)*H16</f>
        <v>11374.999999999998</v>
      </c>
    </row>
    <row r="27" spans="2:8" s="27" customFormat="1" ht="7.5" customHeight="1">
      <c r="B27" s="41"/>
      <c r="C27" s="1"/>
      <c r="D27" s="1"/>
      <c r="E27" s="1"/>
      <c r="F27" s="1"/>
      <c r="G27" s="1"/>
      <c r="H27" s="42"/>
    </row>
    <row r="28" spans="2:8" s="27" customFormat="1" ht="13.5" customHeight="1">
      <c r="B28" s="43" t="s">
        <v>18</v>
      </c>
      <c r="C28" s="17"/>
      <c r="D28" s="17"/>
      <c r="E28" s="17"/>
      <c r="F28" s="44"/>
      <c r="G28" s="19"/>
      <c r="H28" s="33">
        <f>SUM(H21:H26)</f>
        <v>74993.75</v>
      </c>
    </row>
    <row r="29" spans="2:8" s="27" customFormat="1" ht="7.5" customHeight="1">
      <c r="B29" s="1"/>
      <c r="C29" s="37"/>
      <c r="D29" s="37"/>
      <c r="E29" s="37"/>
      <c r="F29" s="38"/>
      <c r="G29" s="45"/>
      <c r="H29" s="38"/>
    </row>
    <row r="30" spans="2:8" s="27" customFormat="1" ht="13.5" customHeight="1">
      <c r="B30" s="43" t="s">
        <v>19</v>
      </c>
      <c r="C30" s="17"/>
      <c r="D30" s="17"/>
      <c r="E30" s="17"/>
      <c r="F30" s="44"/>
      <c r="G30" s="19"/>
      <c r="H30" s="33">
        <f>SUM(H28/12)</f>
        <v>6249.479166666667</v>
      </c>
    </row>
    <row r="31" spans="2:8" s="27" customFormat="1" ht="7.5" customHeight="1">
      <c r="B31" s="46"/>
      <c r="C31" s="47"/>
      <c r="D31" s="47"/>
      <c r="E31" s="47"/>
      <c r="F31" s="48"/>
      <c r="G31" s="49"/>
      <c r="H31" s="50"/>
    </row>
    <row r="32" spans="2:8" s="27" customFormat="1" ht="13.5" customHeight="1">
      <c r="B32" s="43" t="s">
        <v>20</v>
      </c>
      <c r="C32" s="17"/>
      <c r="D32" s="17"/>
      <c r="E32" s="17"/>
      <c r="F32" s="44"/>
      <c r="G32" s="19"/>
      <c r="H32" s="33">
        <f>(H21+H22+H26)/12</f>
        <v>5640.104166666667</v>
      </c>
    </row>
    <row r="33" spans="2:8" s="27" customFormat="1" ht="11.25" customHeight="1">
      <c r="B33" s="40"/>
      <c r="C33" s="99" t="s">
        <v>79</v>
      </c>
      <c r="D33" s="23"/>
      <c r="E33" s="23"/>
      <c r="F33" s="24"/>
      <c r="G33" s="97" t="s">
        <v>77</v>
      </c>
      <c r="H33" s="97" t="s">
        <v>76</v>
      </c>
    </row>
    <row r="34" spans="2:8" s="27" customFormat="1" ht="13.5" customHeight="1">
      <c r="B34" s="43" t="s">
        <v>80</v>
      </c>
      <c r="C34" s="100">
        <v>250000</v>
      </c>
      <c r="D34" s="17"/>
      <c r="E34" s="17"/>
      <c r="F34" s="44"/>
      <c r="G34" s="98">
        <f>C34/12</f>
        <v>20833.333333333332</v>
      </c>
      <c r="H34" s="61">
        <f>SUM(H30*100/33.3333)</f>
        <v>18748.45624845625</v>
      </c>
    </row>
    <row r="35" spans="2:8" s="27" customFormat="1" ht="7.5" customHeight="1">
      <c r="B35" s="1"/>
      <c r="C35" s="37"/>
      <c r="D35" s="37"/>
      <c r="E35" s="37"/>
      <c r="F35" s="38"/>
      <c r="G35" s="45"/>
      <c r="H35" s="38"/>
    </row>
    <row r="36" spans="2:8" s="27" customFormat="1" ht="13.5" customHeight="1">
      <c r="B36" s="43" t="s">
        <v>21</v>
      </c>
      <c r="C36" s="17"/>
      <c r="D36" s="17"/>
      <c r="E36" s="17"/>
      <c r="F36" s="44"/>
      <c r="G36" s="109" t="str">
        <f>IF(G34-H34&gt;0,"reicht aus","Vorhaben reduzieren")</f>
        <v>reicht aus</v>
      </c>
      <c r="H36" s="109"/>
    </row>
    <row r="37" spans="2:8" s="27" customFormat="1" ht="11.25" customHeight="1">
      <c r="B37" s="51"/>
      <c r="C37" s="52"/>
      <c r="D37" s="52"/>
      <c r="E37" s="52"/>
      <c r="F37" s="49"/>
      <c r="G37" s="49"/>
      <c r="H37" s="60"/>
    </row>
    <row r="38" spans="2:8" s="27" customFormat="1" ht="13.5" customHeight="1">
      <c r="B38" s="37" t="s">
        <v>22</v>
      </c>
      <c r="C38" s="37"/>
      <c r="D38" s="39"/>
      <c r="E38" s="37"/>
      <c r="F38" s="39"/>
      <c r="G38" s="39"/>
      <c r="H38" s="39" t="s">
        <v>23</v>
      </c>
    </row>
    <row r="39" spans="2:8" s="27" customFormat="1" ht="13.5" customHeight="1">
      <c r="B39" s="37" t="s">
        <v>24</v>
      </c>
      <c r="C39" s="37"/>
      <c r="D39" s="37"/>
      <c r="E39" s="37"/>
      <c r="F39" s="39"/>
      <c r="G39" s="39"/>
      <c r="H39" s="39" t="s">
        <v>23</v>
      </c>
    </row>
    <row r="40" spans="2:8" s="27" customFormat="1" ht="13.5" customHeight="1">
      <c r="B40" s="37" t="s">
        <v>25</v>
      </c>
      <c r="C40" s="37" t="s">
        <v>26</v>
      </c>
      <c r="D40" s="37"/>
      <c r="E40" s="37"/>
      <c r="F40" s="37"/>
      <c r="G40" s="37"/>
      <c r="H40" s="25">
        <f>SUM(H16*0.8/100*0.35)</f>
        <v>4550</v>
      </c>
    </row>
    <row r="41" spans="2:8" s="27" customFormat="1" ht="13.5" customHeight="1">
      <c r="B41" s="37" t="s">
        <v>27</v>
      </c>
      <c r="C41" s="37" t="s">
        <v>28</v>
      </c>
      <c r="D41" s="37"/>
      <c r="E41" s="37"/>
      <c r="F41" s="37"/>
      <c r="G41" s="37"/>
      <c r="H41" s="25">
        <f>SUM(H16/100*0.18)/2</f>
        <v>1462.5</v>
      </c>
    </row>
    <row r="42" spans="2:8" s="27" customFormat="1" ht="13.5" customHeight="1">
      <c r="B42" s="37" t="s">
        <v>29</v>
      </c>
      <c r="C42" s="37" t="s">
        <v>81</v>
      </c>
      <c r="D42" s="37"/>
      <c r="E42" s="37"/>
      <c r="F42" s="37"/>
      <c r="G42" s="39"/>
      <c r="H42" s="39">
        <f>SUM(H16/100*0)/2</f>
        <v>0</v>
      </c>
    </row>
    <row r="43" spans="2:10" s="53" customFormat="1" ht="7.5" customHeight="1">
      <c r="B43" s="1"/>
      <c r="C43" s="37"/>
      <c r="D43" s="37"/>
      <c r="E43" s="1"/>
      <c r="F43" s="1"/>
      <c r="G43" s="1"/>
      <c r="H43" s="30"/>
      <c r="I43" s="4"/>
      <c r="J43" s="54"/>
    </row>
    <row r="44" spans="2:8" ht="13.5" customHeight="1">
      <c r="B44" s="17" t="s">
        <v>30</v>
      </c>
      <c r="C44" s="18"/>
      <c r="D44" s="55"/>
      <c r="E44" s="18"/>
      <c r="F44" s="55"/>
      <c r="G44" s="55"/>
      <c r="H44" s="33">
        <f>SUM(H40:H43)</f>
        <v>6012.5</v>
      </c>
    </row>
    <row r="45" ht="10.5" customHeight="1">
      <c r="B45" s="56"/>
    </row>
    <row r="46" spans="2:9" s="2" customFormat="1" ht="11.25">
      <c r="B46" s="2" t="s">
        <v>31</v>
      </c>
      <c r="D46" s="3"/>
      <c r="E46" s="3"/>
      <c r="H46" s="3"/>
      <c r="I46" s="9"/>
    </row>
    <row r="47" spans="2:9" s="2" customFormat="1" ht="11.25">
      <c r="B47" s="2" t="s">
        <v>83</v>
      </c>
      <c r="D47" s="3"/>
      <c r="E47" s="3"/>
      <c r="H47" s="3"/>
      <c r="I47" s="9"/>
    </row>
    <row r="48" spans="2:9" s="2" customFormat="1" ht="12" customHeight="1">
      <c r="B48" s="2" t="s">
        <v>69</v>
      </c>
      <c r="D48" s="3"/>
      <c r="E48" s="3"/>
      <c r="H48" s="3"/>
      <c r="I48" s="9"/>
    </row>
    <row r="49" spans="4:9" s="2" customFormat="1" ht="12" customHeight="1">
      <c r="D49" s="3"/>
      <c r="E49" s="3"/>
      <c r="H49" s="3"/>
      <c r="I49" s="9"/>
    </row>
    <row r="50" spans="4:9" s="2" customFormat="1" ht="12" customHeight="1">
      <c r="D50" s="3"/>
      <c r="E50" s="3"/>
      <c r="H50" s="3"/>
      <c r="I50" s="9"/>
    </row>
    <row r="51" spans="4:9" s="2" customFormat="1" ht="12" customHeight="1">
      <c r="D51" s="3"/>
      <c r="E51" s="3"/>
      <c r="H51" s="3"/>
      <c r="I51" s="9"/>
    </row>
    <row r="52" spans="2:8" ht="72.75" customHeight="1">
      <c r="B52" s="108"/>
      <c r="C52" s="108"/>
      <c r="D52" s="108"/>
      <c r="E52" s="108"/>
      <c r="F52" s="108"/>
      <c r="G52" s="108"/>
      <c r="H52" s="108"/>
    </row>
    <row r="53" spans="2:8" ht="12.75">
      <c r="B53" s="103"/>
      <c r="C53" s="103"/>
      <c r="D53" s="103"/>
      <c r="E53" s="103"/>
      <c r="F53" s="103"/>
      <c r="G53" s="103"/>
      <c r="H53" s="103"/>
    </row>
    <row r="54" spans="2:8" ht="12.75">
      <c r="B54" s="104"/>
      <c r="C54" s="104"/>
      <c r="D54" s="104"/>
      <c r="E54" s="104"/>
      <c r="F54" s="104"/>
      <c r="G54" s="104"/>
      <c r="H54" s="104"/>
    </row>
    <row r="56" ht="14.25">
      <c r="B56" s="57"/>
    </row>
    <row r="57" ht="14.25">
      <c r="B57" s="57"/>
    </row>
    <row r="58" ht="12.75">
      <c r="B58" s="58"/>
    </row>
    <row r="59" ht="12.75">
      <c r="B59" s="59"/>
    </row>
  </sheetData>
  <sheetProtection/>
  <mergeCells count="9">
    <mergeCell ref="C1:H1"/>
    <mergeCell ref="B53:H53"/>
    <mergeCell ref="B54:H54"/>
    <mergeCell ref="B3:H3"/>
    <mergeCell ref="B4:H5"/>
    <mergeCell ref="F21:G21"/>
    <mergeCell ref="F22:G22"/>
    <mergeCell ref="B52:H52"/>
    <mergeCell ref="G36:H36"/>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oleObjects>
    <oleObject progId="Dokument" shapeId="7166484" r:id="rId1"/>
  </oleObjects>
</worksheet>
</file>

<file path=xl/worksheets/sheet2.xml><?xml version="1.0" encoding="utf-8"?>
<worksheet xmlns="http://schemas.openxmlformats.org/spreadsheetml/2006/main" xmlns:r="http://schemas.openxmlformats.org/officeDocument/2006/relationships">
  <dimension ref="A3:G51"/>
  <sheetViews>
    <sheetView zoomScalePageLayoutView="0" workbookViewId="0" topLeftCell="A1">
      <selection activeCell="I63" sqref="I63"/>
    </sheetView>
  </sheetViews>
  <sheetFormatPr defaultColWidth="11.421875" defaultRowHeight="12.75"/>
  <cols>
    <col min="1" max="1" width="5.421875" style="0" customWidth="1"/>
    <col min="2" max="2" width="42.8515625" style="0" customWidth="1"/>
    <col min="3" max="4" width="8.7109375" style="0" customWidth="1"/>
    <col min="5" max="5" width="13.8515625" style="63" bestFit="1" customWidth="1"/>
    <col min="6" max="6" width="17.00390625" style="64" bestFit="1" customWidth="1"/>
  </cols>
  <sheetData>
    <row r="3" ht="18">
      <c r="A3" s="62" t="s">
        <v>60</v>
      </c>
    </row>
    <row r="4" ht="15">
      <c r="B4" s="65"/>
    </row>
    <row r="5" ht="6" customHeight="1"/>
    <row r="6" spans="1:6" ht="12.75">
      <c r="A6" s="66" t="s">
        <v>32</v>
      </c>
      <c r="B6" s="67"/>
      <c r="C6" s="68" t="s">
        <v>33</v>
      </c>
      <c r="D6" s="68"/>
      <c r="E6" s="69" t="s">
        <v>34</v>
      </c>
      <c r="F6" s="70" t="s">
        <v>35</v>
      </c>
    </row>
    <row r="8" spans="2:6" ht="12.75">
      <c r="B8" s="71" t="s">
        <v>61</v>
      </c>
      <c r="F8" s="64">
        <v>2500000</v>
      </c>
    </row>
    <row r="10" ht="12.75">
      <c r="B10" s="71" t="s">
        <v>61</v>
      </c>
    </row>
    <row r="11" spans="2:6" ht="12.75">
      <c r="B11" t="s">
        <v>62</v>
      </c>
      <c r="C11">
        <v>431</v>
      </c>
      <c r="E11" s="63">
        <v>12000</v>
      </c>
      <c r="F11" s="64">
        <f>C11*E11</f>
        <v>5172000</v>
      </c>
    </row>
    <row r="12" spans="2:6" ht="12.75">
      <c r="B12" t="s">
        <v>63</v>
      </c>
      <c r="F12" s="64">
        <v>6000000</v>
      </c>
    </row>
    <row r="13" spans="2:6" ht="13.5" thickBot="1">
      <c r="B13" s="71" t="s">
        <v>64</v>
      </c>
      <c r="F13" s="72">
        <f>SUM(F11:F12)</f>
        <v>11172000</v>
      </c>
    </row>
    <row r="14" ht="6" customHeight="1"/>
    <row r="15" spans="2:6" ht="13.5" thickBot="1">
      <c r="B15" s="71" t="s">
        <v>65</v>
      </c>
      <c r="F15" s="73">
        <f>F8+F13</f>
        <v>13672000</v>
      </c>
    </row>
    <row r="16" ht="13.5" thickTop="1"/>
    <row r="17" spans="1:6" ht="12.75">
      <c r="A17" s="66" t="s">
        <v>36</v>
      </c>
      <c r="B17" s="67"/>
      <c r="C17" s="67"/>
      <c r="D17" s="67"/>
      <c r="E17" s="74"/>
      <c r="F17" s="75"/>
    </row>
    <row r="18" spans="2:6" ht="12.75">
      <c r="B18" t="s">
        <v>37</v>
      </c>
      <c r="F18" s="64">
        <f>3106000+1194000</f>
        <v>4300000</v>
      </c>
    </row>
    <row r="19" spans="2:6" ht="12.75">
      <c r="B19" t="s">
        <v>38</v>
      </c>
      <c r="F19" s="64">
        <f>F15-F18</f>
        <v>9372000</v>
      </c>
    </row>
    <row r="20" spans="2:6" ht="13.5" thickBot="1">
      <c r="B20" s="71" t="s">
        <v>39</v>
      </c>
      <c r="F20" s="72">
        <f>SUM(F18:F19)</f>
        <v>13672000</v>
      </c>
    </row>
    <row r="21" ht="5.25" customHeight="1"/>
    <row r="22" spans="2:6" ht="13.5" thickBot="1">
      <c r="B22" s="71" t="s">
        <v>40</v>
      </c>
      <c r="F22" s="73">
        <v>0</v>
      </c>
    </row>
    <row r="23" spans="2:6" ht="13.5" thickTop="1">
      <c r="B23" s="76" t="s">
        <v>41</v>
      </c>
      <c r="F23" s="77">
        <f>F22/F15</f>
        <v>0</v>
      </c>
    </row>
    <row r="25" spans="1:6" ht="12.75">
      <c r="A25" s="66" t="s">
        <v>66</v>
      </c>
      <c r="B25" s="67"/>
      <c r="C25" s="67"/>
      <c r="D25" s="67"/>
      <c r="E25" s="74"/>
      <c r="F25" s="75"/>
    </row>
    <row r="26" spans="2:4" ht="12.75">
      <c r="B26" s="71" t="s">
        <v>42</v>
      </c>
      <c r="C26" s="78" t="s">
        <v>43</v>
      </c>
      <c r="D26" s="79"/>
    </row>
    <row r="27" ht="5.25" customHeight="1"/>
    <row r="28" spans="2:6" ht="12.75">
      <c r="B28" t="s">
        <v>44</v>
      </c>
      <c r="C28">
        <v>560</v>
      </c>
      <c r="E28" s="63">
        <v>600</v>
      </c>
      <c r="F28" s="64">
        <f aca="true" t="shared" si="0" ref="F28:F33">C28*E28</f>
        <v>336000</v>
      </c>
    </row>
    <row r="29" spans="2:6" ht="12.75">
      <c r="B29" t="s">
        <v>45</v>
      </c>
      <c r="C29">
        <v>280</v>
      </c>
      <c r="E29" s="63">
        <v>350</v>
      </c>
      <c r="F29" s="64">
        <f t="shared" si="0"/>
        <v>98000</v>
      </c>
    </row>
    <row r="30" spans="2:6" ht="12.75">
      <c r="B30" t="s">
        <v>46</v>
      </c>
      <c r="C30">
        <v>3</v>
      </c>
      <c r="E30" s="63">
        <f>4500*12</f>
        <v>54000</v>
      </c>
      <c r="F30" s="64">
        <f t="shared" si="0"/>
        <v>162000</v>
      </c>
    </row>
    <row r="31" spans="2:6" ht="12.75">
      <c r="B31" t="s">
        <v>47</v>
      </c>
      <c r="C31">
        <v>1</v>
      </c>
      <c r="E31" s="63">
        <v>48000</v>
      </c>
      <c r="F31" s="64">
        <f t="shared" si="0"/>
        <v>48000</v>
      </c>
    </row>
    <row r="32" spans="2:6" ht="12.75">
      <c r="B32" t="s">
        <v>48</v>
      </c>
      <c r="C32">
        <v>18</v>
      </c>
      <c r="E32" s="63">
        <f>12*200</f>
        <v>2400</v>
      </c>
      <c r="F32" s="64">
        <f t="shared" si="0"/>
        <v>43200</v>
      </c>
    </row>
    <row r="33" spans="2:6" ht="12.75">
      <c r="B33" t="s">
        <v>49</v>
      </c>
      <c r="C33">
        <v>250</v>
      </c>
      <c r="E33" s="63">
        <v>120</v>
      </c>
      <c r="F33" s="64">
        <f t="shared" si="0"/>
        <v>30000</v>
      </c>
    </row>
    <row r="34" ht="4.5" customHeight="1"/>
    <row r="35" spans="2:6" ht="13.5" thickBot="1">
      <c r="B35" s="71" t="s">
        <v>50</v>
      </c>
      <c r="F35" s="72">
        <f>SUM(F28:F33)</f>
        <v>717200</v>
      </c>
    </row>
    <row r="36" ht="3.75" customHeight="1"/>
    <row r="37" spans="2:6" ht="12.75">
      <c r="B37" s="80" t="s">
        <v>51</v>
      </c>
      <c r="F37" s="77">
        <f>F35/F13</f>
        <v>0.06419620479770856</v>
      </c>
    </row>
    <row r="39" spans="2:7" ht="12.75">
      <c r="B39" t="s">
        <v>52</v>
      </c>
      <c r="C39" s="81">
        <v>0.01</v>
      </c>
      <c r="D39" s="81"/>
      <c r="F39" s="64">
        <f>F20*C39</f>
        <v>136720</v>
      </c>
      <c r="G39" s="82"/>
    </row>
    <row r="40" ht="12.75">
      <c r="B40" s="76" t="s">
        <v>53</v>
      </c>
    </row>
    <row r="42" spans="1:6" ht="12.75">
      <c r="A42" s="66" t="s">
        <v>74</v>
      </c>
      <c r="B42" s="67"/>
      <c r="C42" s="67"/>
      <c r="D42" s="67"/>
      <c r="E42" s="74"/>
      <c r="F42" s="75"/>
    </row>
    <row r="43" spans="3:6" ht="12.75">
      <c r="C43" s="83" t="s">
        <v>54</v>
      </c>
      <c r="D43" s="83"/>
      <c r="E43" s="84" t="s">
        <v>55</v>
      </c>
      <c r="F43" s="85" t="s">
        <v>56</v>
      </c>
    </row>
    <row r="44" spans="2:6" ht="12.75">
      <c r="B44" t="s">
        <v>67</v>
      </c>
      <c r="C44" s="86">
        <f>'Tragbarkeit Hypothek'!C21</f>
        <v>0.045</v>
      </c>
      <c r="D44" s="86"/>
      <c r="E44" s="63">
        <f>F13*0.65</f>
        <v>7261800</v>
      </c>
      <c r="F44" s="64">
        <f>E44*C44</f>
        <v>326781</v>
      </c>
    </row>
    <row r="45" spans="2:6" ht="12.75">
      <c r="B45" t="s">
        <v>57</v>
      </c>
      <c r="C45" s="86">
        <v>0.05</v>
      </c>
      <c r="D45" s="86"/>
      <c r="E45" s="63">
        <f>F20-E44</f>
        <v>6410200</v>
      </c>
      <c r="F45" s="64">
        <f>E45*C45</f>
        <v>320510</v>
      </c>
    </row>
    <row r="46" spans="3:6" ht="12.75">
      <c r="C46" s="86"/>
      <c r="D46" s="86"/>
      <c r="E46" s="87">
        <f>SUM(E44:E45)</f>
        <v>13672000</v>
      </c>
      <c r="F46" s="88">
        <f>SUM(F44:F45)</f>
        <v>647291</v>
      </c>
    </row>
    <row r="47" spans="3:4" ht="3.75" customHeight="1">
      <c r="C47" s="86"/>
      <c r="D47" s="86"/>
    </row>
    <row r="48" spans="2:6" ht="12.75">
      <c r="B48" t="s">
        <v>68</v>
      </c>
      <c r="C48" s="86">
        <f>1/'Tragbarkeit Hypothek'!C23</f>
        <v>0.05</v>
      </c>
      <c r="D48" s="86"/>
      <c r="F48" s="64">
        <f>(E45/2)/'Tragbarkeit Hypothek'!C23</f>
        <v>160255</v>
      </c>
    </row>
    <row r="49" spans="2:6" ht="13.5" thickBot="1">
      <c r="B49" s="71" t="s">
        <v>58</v>
      </c>
      <c r="F49" s="72">
        <f>F46+F48</f>
        <v>807546</v>
      </c>
    </row>
    <row r="50" ht="4.5" customHeight="1"/>
    <row r="51" spans="2:6" ht="12.75">
      <c r="B51" s="80" t="s">
        <v>59</v>
      </c>
      <c r="F51" s="77">
        <f>F49/F13</f>
        <v>0.07228302900107411</v>
      </c>
    </row>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PC14</dc:creator>
  <cp:keywords/>
  <dc:description/>
  <cp:lastModifiedBy>Linus Probst</cp:lastModifiedBy>
  <cp:lastPrinted>2009-11-08T20:27:59Z</cp:lastPrinted>
  <dcterms:created xsi:type="dcterms:W3CDTF">2002-03-07T18:52:55Z</dcterms:created>
  <dcterms:modified xsi:type="dcterms:W3CDTF">2012-01-27T13:40:49Z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EmailSubject">
    <vt:lpwstr>Hypo-Rechner!</vt:lpwstr>
  </property>
  <property fmtid="{D5CDD505-2E9C-101B-9397-08002B2CF9AE}" pid="3" name="_AuthorEmail">
    <vt:lpwstr>info@inp-sh.ch</vt:lpwstr>
  </property>
  <property fmtid="{D5CDD505-2E9C-101B-9397-08002B2CF9AE}" pid="4" name="_AuthorEmailDisplayName">
    <vt:lpwstr>INP Finanz Schaffhausen</vt:lpwstr>
  </property>
  <property fmtid="{D5CDD505-2E9C-101B-9397-08002B2CF9AE}" pid="5" name="_PreviousAdHocReviewCycleID">
    <vt:i4>1008047258</vt:i4>
  </property>
  <property fmtid="{D5CDD505-2E9C-101B-9397-08002B2CF9AE}" pid="6" name="_AdHocReviewCycleID">
    <vt:i4>449035934</vt:i4>
  </property>
  <property fmtid="{D5CDD505-2E9C-101B-9397-08002B2CF9AE}" pid="7" name="_ReviewingToolsShownOnce">
    <vt:lpwstr/>
  </property>
</Properties>
</file>